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240" windowHeight="11760" activeTab="0"/>
  </bookViews>
  <sheets>
    <sheet name="目次" sheetId="1" r:id="rId1"/>
    <sheet name="RC造" sheetId="2" state="hidden" r:id="rId2"/>
    <sheet name="S造" sheetId="3" state="hidden" r:id="rId3"/>
  </sheets>
  <definedNames>
    <definedName name="End">'目次'!$C$4</definedName>
    <definedName name="_xlnm.Print_Area" localSheetId="1">'RC造'!$B$2:$S$95,'RC造'!$B$98:$S$191</definedName>
    <definedName name="_xlnm.Print_Area" localSheetId="2">'S造'!$B$2:$S$94,'S造'!$B$97:$S$190</definedName>
    <definedName name="消費税">'目次'!$I$10</definedName>
    <definedName name="労務費">'目次'!$H$9</definedName>
  </definedNames>
  <calcPr fullCalcOnLoad="1"/>
</workbook>
</file>

<file path=xl/sharedStrings.xml><?xml version="1.0" encoding="utf-8"?>
<sst xmlns="http://schemas.openxmlformats.org/spreadsheetml/2006/main" count="879" uniqueCount="420">
  <si>
    <t>耐震診断標準業務人・日数算定表</t>
  </si>
  <si>
    <t>業務内容</t>
  </si>
  <si>
    <t>方針策定</t>
  </si>
  <si>
    <t>事前協議調整</t>
  </si>
  <si>
    <t>資料収集・整理</t>
  </si>
  <si>
    <t>予備調査計画立案</t>
  </si>
  <si>
    <t>予備調査・診断準備</t>
  </si>
  <si>
    <t>材質調査立会い</t>
  </si>
  <si>
    <t>　　　コンクリートコア採取</t>
  </si>
  <si>
    <t>　　　コンクリートはつり調査</t>
  </si>
  <si>
    <t>　　　鉄筋配筋非破壊検査</t>
  </si>
  <si>
    <t>本調査</t>
  </si>
  <si>
    <t>診断標準業務人・日数計</t>
  </si>
  <si>
    <t>診断標準業務人・日数計（第３の合計）</t>
  </si>
  <si>
    <t>直接人件費</t>
  </si>
  <si>
    <t>諸経費</t>
  </si>
  <si>
    <t>技術経費</t>
  </si>
  <si>
    <t>直接経費</t>
  </si>
  <si>
    <t>特別経費</t>
  </si>
  <si>
    <t>消費税相当額</t>
  </si>
  <si>
    <t>委託料</t>
  </si>
  <si>
    <t>委託料(消費税抜き）</t>
  </si>
  <si>
    <t>A : 対象建物の延べ面積</t>
  </si>
  <si>
    <t>Ｎ : 対象建物の階数（地中梁及び塔屋は除く）</t>
  </si>
  <si>
    <t>Ｓ : 業務の難易度で、次による。</t>
  </si>
  <si>
    <t>・多工期に渡って施工されたもの</t>
  </si>
  <si>
    <t>・使用構造部材が異なる場合（RC造とS造の併用構造 等）</t>
  </si>
  <si>
    <t>階高・階数が異なる層を含む等軸組が複雑なもの</t>
  </si>
  <si>
    <t>体育館等長大スパンを有するもの</t>
  </si>
  <si>
    <t>別途計上（仕様書で数量明示のこと）</t>
  </si>
  <si>
    <t>（第4による経費）</t>
  </si>
  <si>
    <t>（Ａ＋Ｂ＋Ｃ＋Ｄ＋Ｅ＋F)</t>
  </si>
  <si>
    <t>注：</t>
  </si>
  <si>
    <t>耐震補強計画策定標準業務人・日数算定表</t>
  </si>
  <si>
    <t xml:space="preserve"> 標準業務人・日数　=　基準業務人・日数×β</t>
  </si>
  <si>
    <t>業務内容</t>
  </si>
  <si>
    <t>βは耐震補強の目的及び精度（仕様書による指定・明示）により補正。</t>
  </si>
  <si>
    <t>改修効果の確認</t>
  </si>
  <si>
    <t>部材設計</t>
  </si>
  <si>
    <t>改修設計図の作成</t>
  </si>
  <si>
    <t>補強に係わる設備的検討</t>
  </si>
  <si>
    <t>報告書の作成</t>
  </si>
  <si>
    <t>標準業務人・日数計</t>
  </si>
  <si>
    <t>建物及び規模の区分</t>
  </si>
  <si>
    <t>2次診断</t>
  </si>
  <si>
    <t>2+3次診断</t>
  </si>
  <si>
    <t>（Ａ）</t>
  </si>
  <si>
    <t>業務人・日数</t>
  </si>
  <si>
    <t xml:space="preserve">面積、階数は建築基準法の算定方法に準ずる。
</t>
  </si>
  <si>
    <t>（但し、ピロテイ等は診断床面積に算入）</t>
  </si>
  <si>
    <t>耐震補強業務人・日数（目的と精度による）(注)</t>
  </si>
  <si>
    <t xml:space="preserve">： </t>
  </si>
  <si>
    <t xml:space="preserve"> 階</t>
  </si>
  <si>
    <t>個所</t>
  </si>
  <si>
    <t>本 ×</t>
  </si>
  <si>
    <t>本</t>
  </si>
  <si>
    <t>参考</t>
  </si>
  <si>
    <t>＊　業務委託費に含めて入札対象にすることにはそぐわない。</t>
  </si>
  <si>
    <t>エキスパンションジョイントが設置されている場合は、それぞれ別棟の扱いとし、棟別の申請とする。</t>
  </si>
  <si>
    <t>基準業務人・日数算定式</t>
  </si>
  <si>
    <t>Ⅰ-1</t>
  </si>
  <si>
    <t>Ⅰ-2</t>
  </si>
  <si>
    <t>Ⅱ-1</t>
  </si>
  <si>
    <t>Ⅱ-2</t>
  </si>
  <si>
    <t>Ⅲ</t>
  </si>
  <si>
    <t>注）Ⅰ・Ⅱランク(β）の Ⅰ-2、Ⅱ-2は、診断結果で２方向（X軸・Y軸）の補強が必要な場合の係数を示す。</t>
  </si>
  <si>
    <r>
      <t>注）Ｓｋの算定は耐震判定指標値が明確な場合には</t>
    </r>
    <r>
      <rPr>
        <u val="single"/>
        <sz val="10"/>
        <rFont val="ＭＳ Ｐ明朝"/>
        <family val="1"/>
      </rPr>
      <t>表１</t>
    </r>
    <r>
      <rPr>
        <sz val="10"/>
        <rFont val="ＭＳ Ｐ明朝"/>
        <family val="1"/>
      </rPr>
      <t>、不明な場合には</t>
    </r>
    <r>
      <rPr>
        <u val="single"/>
        <sz val="10"/>
        <rFont val="ＭＳ Ｐ明朝"/>
        <family val="1"/>
      </rPr>
      <t>表２</t>
    </r>
    <r>
      <rPr>
        <sz val="10"/>
        <rFont val="ＭＳ Ｐ明朝"/>
        <family val="1"/>
      </rPr>
      <t>による。</t>
    </r>
  </si>
  <si>
    <t>Ｓｋ算定表１</t>
  </si>
  <si>
    <t>現況の構造耐震判定指標値※</t>
  </si>
  <si>
    <t>Ｉｓ≦0.4</t>
  </si>
  <si>
    <t>0.4＜Ｉｓ≦0.5</t>
  </si>
  <si>
    <t>0.5＜Ｉｓ≦0.6</t>
  </si>
  <si>
    <t>0.6＜Ｉｓ≦0.72</t>
  </si>
  <si>
    <t>0.72＜Ｉｓ≦0.9</t>
  </si>
  <si>
    <t>Ｉｓ＝0.6～0.7</t>
  </si>
  <si>
    <t>－</t>
  </si>
  <si>
    <t>Is=0.72～0.76</t>
  </si>
  <si>
    <t>Ｉｓ＝0.9</t>
  </si>
  <si>
    <t>改修後の構造耐震判定指標の目標値</t>
  </si>
  <si>
    <t>　注)ＲＣ造の場合、1次診断で算出された現況Ｉｓ値に0.75を乗じた値を現況の構造耐震判定指標値とする。</t>
  </si>
  <si>
    <t>Ｓｋ算定表２</t>
  </si>
  <si>
    <t>建物建設　年代</t>
  </si>
  <si>
    <t>　　　　 　　　～　昭和46年</t>
  </si>
  <si>
    <t>(注）</t>
  </si>
  <si>
    <t>診断と補強内容の提示を求める場合は、第３に加えて、第５の「補強と精度の目的（β）」より加算が必要。</t>
  </si>
  <si>
    <t>コンクリート圧縮強度調査</t>
  </si>
  <si>
    <t>配筋調査におけるコンクリートはつり</t>
  </si>
  <si>
    <t>鉄筋配筋非破壊検査</t>
  </si>
  <si>
    <t>期</t>
  </si>
  <si>
    <t>耐震診断</t>
  </si>
  <si>
    <t>β:耐震補強の目的と精度（仕様書で指定、明示）</t>
  </si>
  <si>
    <t>補強工事を行うことを目的とした施工位置、施工方法、工事予算を作成。（構造実施設計を含む）＝Is値を算出</t>
  </si>
  <si>
    <t>区分</t>
  </si>
  <si>
    <t>構造的に最も望ましい補強方法で概略の工事予算を作成。（構造実施設計は含まない）＝Iｓ値を算出</t>
  </si>
  <si>
    <t>Is値を算出しない内容で概略の補強予算を提示</t>
  </si>
  <si>
    <t>適用</t>
  </si>
  <si>
    <t>現況の構造耐震判定指標値 ※</t>
  </si>
  <si>
    <t>昭和53年　～　昭和56年</t>
  </si>
  <si>
    <t>※ ＲＣ造の場合、1次診断で算出された現況Ｉｓ値に0.75を乗じた値を現況の構造耐震判定指標値とする。</t>
  </si>
  <si>
    <t>昭和47年～昭和53年</t>
  </si>
  <si>
    <t>昭和53年～昭和56年</t>
  </si>
  <si>
    <t>　～昭和46年</t>
  </si>
  <si>
    <t>昭和47年　～　昭和52年</t>
  </si>
  <si>
    <t>Is値不明な場合には右リストで建設年代を選択して下さい。</t>
  </si>
  <si>
    <t>現有耐震性能の検討
 改修方針の立案</t>
  </si>
  <si>
    <t>委託業務名</t>
  </si>
  <si>
    <t>契約締結日 ～</t>
  </si>
  <si>
    <t>耐震補強計画策定</t>
  </si>
  <si>
    <t>昭和</t>
  </si>
  <si>
    <t xml:space="preserve"> 年</t>
  </si>
  <si>
    <t xml:space="preserve"> 階</t>
  </si>
  <si>
    <t>委 託 場 所</t>
  </si>
  <si>
    <t>委 託 期 間</t>
  </si>
  <si>
    <t>建 物 用 途</t>
  </si>
  <si>
    <t>建　築　年</t>
  </si>
  <si>
    <t>階　　　　数</t>
  </si>
  <si>
    <t>床　面　積</t>
  </si>
  <si>
    <t>構　　造</t>
  </si>
  <si>
    <t>ｺﾝｸﾘｰﾄ圧縮強度調査</t>
  </si>
  <si>
    <t>配筋調査におけるｺﾝｸﾘｰﾄはつり</t>
  </si>
  <si>
    <t>耐震診断詳細</t>
  </si>
  <si>
    <t>業務委託料</t>
  </si>
  <si>
    <t>耐震補強計画策定詳細</t>
  </si>
  <si>
    <t>委託料算定</t>
  </si>
  <si>
    <t>　実施設計を委託する場合は、上記経費に加えて、耐震補強以外の部分の意匠設計に係る実施設計業務経費の加算が
   必要となります。（大規模改修も同じです。）</t>
  </si>
  <si>
    <t xml:space="preserve"> Ⅲ</t>
  </si>
  <si>
    <t>補　強　計　画　の　ラ　ン　ク</t>
  </si>
  <si>
    <t>Ⅰ-1で診断結果で2方向(X軸・Y軸)の補強が必要な場合。</t>
  </si>
  <si>
    <t>Ⅱ-1で診断結果で2方向(X軸・Y軸)の補強が必要な場合。</t>
  </si>
  <si>
    <t xml:space="preserve"> ㎡</t>
  </si>
  <si>
    <t xml:space="preserve">： </t>
  </si>
  <si>
    <t>（Ｃ）</t>
  </si>
  <si>
    <t>（C）＝（Ａ+B）×</t>
  </si>
  <si>
    <t>（Ｄ）</t>
  </si>
  <si>
    <t>（Ｅ）</t>
  </si>
  <si>
    <t>（Ｆ）</t>
  </si>
  <si>
    <t>（Ａ＋Ｂ＋Ｃ＋Ｄ＋Ｅ）×</t>
  </si>
  <si>
    <t xml:space="preserve"> ㎡</t>
  </si>
  <si>
    <t>＝</t>
  </si>
  <si>
    <t>　　　仕口超音波検査</t>
  </si>
  <si>
    <t>3次診断</t>
  </si>
  <si>
    <t>・主要構造部が異なる場合(RC造S造併用構造等)</t>
  </si>
  <si>
    <t>梁柱材がH鋼の場合</t>
  </si>
  <si>
    <t>山形鋼によるﾄﾗｽﾄの場合</t>
  </si>
  <si>
    <t>・全体がS造の場合</t>
  </si>
  <si>
    <t>・1FがRC造で上層がS増の場合</t>
  </si>
  <si>
    <t>　注） 補強設計、あるいは総合判定の場合はⅠランクの耐震補強をいう。</t>
  </si>
  <si>
    <t>注)１階がRC造の場合3箇所以上の調査を行う。</t>
  </si>
  <si>
    <t xml:space="preserve">直接人件費単価 </t>
  </si>
  <si>
    <t>仕口超音波検査</t>
  </si>
  <si>
    <t>注）一つの柱・梁接合部あたり、調査箇所は１０箇所程度とする。</t>
  </si>
  <si>
    <t>建築物の耐震診断・耐震補強計画策定業務委託料の算定(RC造用)</t>
  </si>
  <si>
    <t>建築物の耐震診断・耐震補強計画策定業務委託料の算定(S造用)</t>
  </si>
  <si>
    <t>No</t>
  </si>
  <si>
    <t>登録日</t>
  </si>
  <si>
    <t>委託業務名</t>
  </si>
  <si>
    <t>建物用途</t>
  </si>
  <si>
    <t>面積</t>
  </si>
  <si>
    <t>業務報酬金額</t>
  </si>
  <si>
    <t>備考</t>
  </si>
  <si>
    <t>階数</t>
  </si>
  <si>
    <t>構　造</t>
  </si>
  <si>
    <t>日付の入力は右例により入力して下さい。</t>
  </si>
  <si>
    <t xml:space="preserve">耐震性能把握 : </t>
  </si>
  <si>
    <t>委 託 内 容</t>
  </si>
  <si>
    <t>平面形状が複雑なもの　（1.2～1.3）</t>
  </si>
  <si>
    <t>階 ×</t>
  </si>
  <si>
    <t>（第３の人・日数）×0.5</t>
  </si>
  <si>
    <t>耐震補強標準業務人・日数計</t>
  </si>
  <si>
    <t>技 士 (C)</t>
  </si>
  <si>
    <t>（Ｂ）</t>
  </si>
  <si>
    <t>（B）＝（Ａ）×</t>
  </si>
  <si>
    <t>標準業務人・日数計</t>
  </si>
  <si>
    <t>S＝</t>
  </si>
  <si>
    <r>
      <t>S</t>
    </r>
    <r>
      <rPr>
        <vertAlign val="subscript"/>
        <sz val="10"/>
        <rFont val="ＭＳ Ｐ明朝"/>
        <family val="1"/>
      </rPr>
      <t>1</t>
    </r>
  </si>
  <si>
    <r>
      <t>×S</t>
    </r>
    <r>
      <rPr>
        <vertAlign val="subscript"/>
        <sz val="10"/>
        <rFont val="ＭＳ Ｐ明朝"/>
        <family val="1"/>
      </rPr>
      <t>21</t>
    </r>
  </si>
  <si>
    <r>
      <t>×S</t>
    </r>
    <r>
      <rPr>
        <vertAlign val="subscript"/>
        <sz val="10"/>
        <rFont val="ＭＳ Ｐ明朝"/>
        <family val="1"/>
      </rPr>
      <t>22</t>
    </r>
  </si>
  <si>
    <t>1.2</t>
  </si>
  <si>
    <r>
      <t>S</t>
    </r>
    <r>
      <rPr>
        <vertAlign val="subscript"/>
        <sz val="10"/>
        <rFont val="ＭＳ Ｐ明朝"/>
        <family val="1"/>
      </rPr>
      <t>21</t>
    </r>
  </si>
  <si>
    <t>1.0</t>
  </si>
  <si>
    <r>
      <t>S</t>
    </r>
    <r>
      <rPr>
        <vertAlign val="subscript"/>
        <sz val="10"/>
        <rFont val="ＭＳ Ｐ明朝"/>
        <family val="1"/>
      </rPr>
      <t>22</t>
    </r>
  </si>
  <si>
    <t>1.3</t>
  </si>
  <si>
    <t>取扱い説明</t>
  </si>
  <si>
    <t>最初に、「入力ｼｰﾄ追加」釦をｸﾘｯｸします。</t>
  </si>
  <si>
    <t>挿入したNO列の番号は最後の番号に1を加えた数字になります。</t>
  </si>
  <si>
    <t>計算が終わったら、左上の「目次に登録」釦をｸﾘｯｸすると、目次ｼｰﾄにそれぞれの内容を記入します。</t>
  </si>
  <si>
    <t>No列の数字をﾀﾞﾌﾞﾙｸﾘｯｸするとそのｼｰﾄに移動します。</t>
  </si>
  <si>
    <t>不用になったｼｰﾄを削除する時は、その業務委託名のｾﾙをﾀﾞﾌﾞﾙｸﾘｯｸして下さい。</t>
  </si>
  <si>
    <t>No列の数値、及びｼｰﾄ名は変更しないでください。</t>
  </si>
  <si>
    <t>他に記入したいものがあれば、業務報酬金額、又は備考の右側に表を継ぎ足して下さい。</t>
  </si>
  <si>
    <t>第３</t>
  </si>
  <si>
    <t>使用するExcelは、ﾏｸﾛ有効の状態で使用して下さい。</t>
  </si>
  <si>
    <t>このﾌｧｲﾙの内容は、「建築物耐震診断及び耐震補強業務委託料算定基準_1」と同じものです。</t>
  </si>
  <si>
    <t>保存するﾌｧｲﾙ名の拡張子は、Excel2003以前では .xls 、2007以降は .xlms 又は .xls で保存して下さい。</t>
  </si>
  <si>
    <t>業務人計</t>
  </si>
  <si>
    <t>人 ×</t>
  </si>
  <si>
    <t xml:space="preserve"> 円</t>
  </si>
  <si>
    <t>Is＝</t>
  </si>
  <si>
    <t>Ｓk＝</t>
  </si>
  <si>
    <t>Ⅰ</t>
  </si>
  <si>
    <t>Ⅰ-1</t>
  </si>
  <si>
    <t>Ⅰ-2</t>
  </si>
  <si>
    <t>Ⅱ</t>
  </si>
  <si>
    <t>Ⅱ-1</t>
  </si>
  <si>
    <t>Ⅱ-2</t>
  </si>
  <si>
    <t>○</t>
  </si>
  <si>
    <t>標準業務人・日数算定式</t>
  </si>
  <si>
    <t>0.01×</t>
  </si>
  <si>
    <t>√</t>
  </si>
  <si>
    <t>───</t>
  </si>
  <si>
    <t>Ｎ×Ａ</t>
  </si>
  <si>
    <t>図面照合・図面整備</t>
  </si>
  <si>
    <t>0.02×</t>
  </si>
  <si>
    <t>軸組図・伏図の作成</t>
  </si>
  <si>
    <t>0.05×</t>
  </si>
  <si>
    <t>現地調査</t>
  </si>
  <si>
    <t>──</t>
  </si>
  <si>
    <t xml:space="preserve"> Ａ</t>
  </si>
  <si>
    <t>建物履歴調査</t>
  </si>
  <si>
    <t>本調査計画立案</t>
  </si>
  <si>
    <t>本調査準備</t>
  </si>
  <si>
    <t>目視調査</t>
  </si>
  <si>
    <t>0.04×</t>
  </si>
  <si>
    <t>調査結果整理</t>
  </si>
  <si>
    <t>耐震性能把握</t>
  </si>
  <si>
    <t>耐震指標の算定</t>
  </si>
  <si>
    <t>(3＋0.1×</t>
  </si>
  <si>
    <t>√</t>
  </si>
  <si>
    <t>───</t>
  </si>
  <si>
    <t>)×Ｓ</t>
  </si>
  <si>
    <t>Ｎ×Ａ</t>
  </si>
  <si>
    <t>)×Ｓ×1.5</t>
  </si>
  <si>
    <t>報告書の作成</t>
  </si>
  <si>
    <t>(2＋0.1×</t>
  </si>
  <si>
    <t>)</t>
  </si>
  <si>
    <t>)×1.5</t>
  </si>
  <si>
    <t>上記の計の整数値（四捨五入）とする</t>
  </si>
  <si>
    <t>診断内容の把握と図書作成経費</t>
  </si>
  <si>
    <t>（第３の人・日数）×0.5＋第５</t>
  </si>
  <si>
    <t>補強計画ランクβ</t>
  </si>
  <si>
    <t>業務人・日数</t>
  </si>
  <si>
    <t>Ⅰ</t>
  </si>
  <si>
    <t>Ⅱ</t>
  </si>
  <si>
    <t>0.3＋0.5×</t>
  </si>
  <si>
    <t>Ｓｋ</t>
  </si>
  <si>
    <t>(3+0.1×</t>
  </si>
  <si>
    <t>√</t>
  </si>
  <si>
    <t>───</t>
  </si>
  <si>
    <t>)×Ｓｋ×1/2</t>
  </si>
  <si>
    <t>Ｎ×Ａ</t>
  </si>
  <si>
    <t>0.1×</t>
  </si>
  <si>
    <t>×1/2</t>
  </si>
  <si>
    <t>－</t>
  </si>
  <si>
    <t>補強に係わる意匠的検討</t>
  </si>
  <si>
    <t>(3+0.1×</t>
  </si>
  <si>
    <t>)×Ｓｋ×1/4</t>
  </si>
  <si>
    <t>－</t>
  </si>
  <si>
    <t>Ｎ×Ａ</t>
  </si>
  <si>
    <t>(3+0.1×</t>
  </si>
  <si>
    <t>√</t>
  </si>
  <si>
    <t>───</t>
  </si>
  <si>
    <t>)×Ｓｋ×1/8</t>
  </si>
  <si>
    <t>(2+0.1×</t>
  </si>
  <si>
    <t>)×1/2</t>
  </si>
  <si>
    <t>上記の計の整数値（四捨五入）とする</t>
  </si>
  <si>
    <t>Ｓk</t>
  </si>
  <si>
    <t>鉄筋コンクリート造</t>
  </si>
  <si>
    <t>500㎡未満</t>
  </si>
  <si>
    <t>500以上～1000未満</t>
  </si>
  <si>
    <t>1000以上～1500未満</t>
  </si>
  <si>
    <r>
      <t>1500以上～</t>
    </r>
    <r>
      <rPr>
        <sz val="10"/>
        <rFont val="ＭＳ 明朝"/>
        <family val="1"/>
      </rPr>
      <t>20</t>
    </r>
    <r>
      <rPr>
        <sz val="10"/>
        <rFont val="ＭＳ 明朝"/>
        <family val="1"/>
      </rPr>
      <t>00未満</t>
    </r>
  </si>
  <si>
    <r>
      <t>20</t>
    </r>
    <r>
      <rPr>
        <sz val="10"/>
        <rFont val="ＭＳ 明朝"/>
        <family val="1"/>
      </rPr>
      <t>00以上～</t>
    </r>
    <r>
      <rPr>
        <sz val="10"/>
        <rFont val="ＭＳ 明朝"/>
        <family val="1"/>
      </rPr>
      <t>25</t>
    </r>
    <r>
      <rPr>
        <sz val="10"/>
        <rFont val="ＭＳ 明朝"/>
        <family val="1"/>
      </rPr>
      <t>00未満</t>
    </r>
  </si>
  <si>
    <r>
      <t>2</t>
    </r>
    <r>
      <rPr>
        <sz val="10"/>
        <rFont val="ＭＳ 明朝"/>
        <family val="1"/>
      </rPr>
      <t>500以上～</t>
    </r>
    <r>
      <rPr>
        <sz val="10"/>
        <rFont val="ＭＳ 明朝"/>
        <family val="1"/>
      </rPr>
      <t>30</t>
    </r>
    <r>
      <rPr>
        <sz val="10"/>
        <rFont val="ＭＳ 明朝"/>
        <family val="1"/>
      </rPr>
      <t>00未満</t>
    </r>
  </si>
  <si>
    <r>
      <t>30</t>
    </r>
    <r>
      <rPr>
        <sz val="10"/>
        <rFont val="ＭＳ 明朝"/>
        <family val="1"/>
      </rPr>
      <t>00以上～</t>
    </r>
    <r>
      <rPr>
        <sz val="10"/>
        <rFont val="ＭＳ 明朝"/>
        <family val="1"/>
      </rPr>
      <t>50</t>
    </r>
    <r>
      <rPr>
        <sz val="10"/>
        <rFont val="ＭＳ 明朝"/>
        <family val="1"/>
      </rPr>
      <t>00未満</t>
    </r>
  </si>
  <si>
    <r>
      <t>50</t>
    </r>
    <r>
      <rPr>
        <sz val="10"/>
        <rFont val="ＭＳ 明朝"/>
        <family val="1"/>
      </rPr>
      <t>00以上～</t>
    </r>
    <r>
      <rPr>
        <sz val="10"/>
        <rFont val="ＭＳ 明朝"/>
        <family val="1"/>
      </rPr>
      <t>100</t>
    </r>
    <r>
      <rPr>
        <sz val="10"/>
        <rFont val="ＭＳ 明朝"/>
        <family val="1"/>
      </rPr>
      <t>00未満</t>
    </r>
  </si>
  <si>
    <r>
      <t>1</t>
    </r>
    <r>
      <rPr>
        <sz val="10"/>
        <rFont val="ＭＳ 明朝"/>
        <family val="1"/>
      </rPr>
      <t>00</t>
    </r>
    <r>
      <rPr>
        <sz val="10"/>
        <rFont val="ＭＳ 明朝"/>
        <family val="1"/>
      </rPr>
      <t>00以上</t>
    </r>
  </si>
  <si>
    <t xml:space="preserve">※ </t>
  </si>
  <si>
    <t>上記表は、鉄筋ｺﾝｸﾘｰﾄ造の2次診断の料金で、それ以外については徳島県建築設計事務所協会のﾎｰﾑﾍﾟｰｼﾞを参照して下さい。</t>
  </si>
  <si>
    <r>
      <t>Ｓk</t>
    </r>
    <r>
      <rPr>
        <vertAlign val="subscript"/>
        <sz val="10"/>
        <rFont val="ＭＳ 明朝"/>
        <family val="1"/>
      </rPr>
      <t>1</t>
    </r>
    <r>
      <rPr>
        <sz val="10"/>
        <rFont val="ＭＳ 明朝"/>
        <family val="1"/>
      </rPr>
      <t>＝</t>
    </r>
  </si>
  <si>
    <t>Sk＝</t>
  </si>
  <si>
    <r>
      <t>Sk</t>
    </r>
    <r>
      <rPr>
        <vertAlign val="subscript"/>
        <sz val="10"/>
        <rFont val="ＭＳ Ｐ明朝"/>
        <family val="1"/>
      </rPr>
      <t>1</t>
    </r>
  </si>
  <si>
    <r>
      <t>×S</t>
    </r>
    <r>
      <rPr>
        <vertAlign val="subscript"/>
        <sz val="10"/>
        <rFont val="ＭＳ Ｐ明朝"/>
        <family val="1"/>
      </rPr>
      <t>21</t>
    </r>
  </si>
  <si>
    <r>
      <t>×S</t>
    </r>
    <r>
      <rPr>
        <vertAlign val="subscript"/>
        <sz val="10"/>
        <rFont val="ＭＳ Ｐ明朝"/>
        <family val="1"/>
      </rPr>
      <t>22</t>
    </r>
  </si>
  <si>
    <t>＝</t>
  </si>
  <si>
    <t>耐震性
能把握</t>
  </si>
  <si>
    <t>(3＋0.1×</t>
  </si>
  <si>
    <t>)×Ｓ×1.5</t>
  </si>
  <si>
    <t>報告書の作成</t>
  </si>
  <si>
    <t>(2＋0.1×</t>
  </si>
  <si>
    <t>)×1.5</t>
  </si>
  <si>
    <t>上記の計の整数値（四捨五入）とする</t>
  </si>
  <si>
    <t>診断内容の把握と図書作成経費</t>
  </si>
  <si>
    <t>（第３の人・日数）×0.5＋第５</t>
  </si>
  <si>
    <t>補強計画ランクβ</t>
  </si>
  <si>
    <t>業務人・日数</t>
  </si>
  <si>
    <t>Ⅰ</t>
  </si>
  <si>
    <t>Ⅱ</t>
  </si>
  <si>
    <t>0.3＋0.5×</t>
  </si>
  <si>
    <t>Ｓｋ</t>
  </si>
  <si>
    <t>(3+0.1×</t>
  </si>
  <si>
    <t>√</t>
  </si>
  <si>
    <t>───</t>
  </si>
  <si>
    <t>)×Ｓｋ×1/2</t>
  </si>
  <si>
    <t>Ｎ×Ａ</t>
  </si>
  <si>
    <t>0.1×</t>
  </si>
  <si>
    <t>×1/2</t>
  </si>
  <si>
    <t>－</t>
  </si>
  <si>
    <t>補強に係わる意匠的検討</t>
  </si>
  <si>
    <t>)×Ｓｋ×1/4</t>
  </si>
  <si>
    <t>)×Ｓｋ×1/8</t>
  </si>
  <si>
    <t>(2+0.1×</t>
  </si>
  <si>
    <t>)×1/2</t>
  </si>
  <si>
    <t>上記の計の整数値（四捨五入）とする</t>
  </si>
  <si>
    <t>Ｓk</t>
  </si>
  <si>
    <t>委託料計算の入力方法は、「建築物耐震診断及び耐震補強業務委託料算定基準_1」の取扱い説明を</t>
  </si>
  <si>
    <t>　参照して下さい。</t>
  </si>
  <si>
    <t xml:space="preserve">労務費単価 技師（C) : </t>
  </si>
  <si>
    <t>平成</t>
  </si>
  <si>
    <t>年度初めに、その年度の単価を右表に入力して上書き保存してください。</t>
  </si>
  <si>
    <t xml:space="preserve"> 円</t>
  </si>
  <si>
    <t>**</t>
  </si>
  <si>
    <t>　耐震補強計画の内容について耐震診断評定委員会の判定評定を求める場合の依頼内容は、「補強ランクⅠ」に該当し、
   別途評定手数料が必要となります。</t>
  </si>
  <si>
    <t>　（補強内容について耐震診断等評定委員会に諮る場合のランクはⅠランクに該当する。）</t>
  </si>
  <si>
    <t>＊　建築物耐震診断評定委員会の判定評定を受ける場合、評定手数料は別途（下記参照）。</t>
  </si>
  <si>
    <t>＊　建築物耐震診断評定委員会の判定評定は別途とする。</t>
  </si>
  <si>
    <t>耐震診断評定</t>
  </si>
  <si>
    <t>総合評定</t>
  </si>
  <si>
    <t>総合評定とは耐震診断評定と耐震改修評定の両方を同時に評定する場合。</t>
  </si>
  <si>
    <t>「四国耐震診断評定委員会」への審査申請手数料</t>
  </si>
  <si>
    <t>「四国耐震診断評定委員会」への審査申請手数料（単位：円）　（消費税含む）</t>
  </si>
  <si>
    <t>耐震補強設計評定</t>
  </si>
  <si>
    <t>鉄筋コンクリート造</t>
  </si>
  <si>
    <r>
      <t>1</t>
    </r>
    <r>
      <rPr>
        <sz val="10"/>
        <rFont val="ＭＳ 明朝"/>
        <family val="1"/>
      </rPr>
      <t>00</t>
    </r>
    <r>
      <rPr>
        <sz val="10"/>
        <rFont val="ＭＳ 明朝"/>
        <family val="1"/>
      </rPr>
      <t>00以上</t>
    </r>
  </si>
  <si>
    <t xml:space="preserve">※ </t>
  </si>
  <si>
    <t xml:space="preserve">※ </t>
  </si>
  <si>
    <t xml:space="preserve">※ </t>
  </si>
  <si>
    <t>←</t>
  </si>
  <si>
    <t>No列の数字をﾀﾞﾌﾞﾙｸﾘｯｸするとそのｼｰﾄに移動します。　委託業務名をﾀﾞﾌﾞﾙｸﾘｯｸするとそのｼｰﾄを削除します。　ｼｰﾄ名は変更しないでください。</t>
  </si>
  <si>
    <t>「入力ｼｰﾄ追加」釦をｸﾘｯｸして入力ｼｰﾄを追加して入力します。</t>
  </si>
  <si>
    <t>目次に1行挿入して、耐震診断・耐震補強業務委託料算定のｼｰﾄ追加し、耐震診断・耐震補強業務委託料</t>
  </si>
  <si>
    <t>　算定に移動します。</t>
  </si>
  <si>
    <t>耐震診断・耐震補強業務委託料算定ｼｰﾄで、必要事項を入力して計算します。</t>
  </si>
  <si>
    <t>名前を付けて保存で、適当な名前を付けて保存し、終了します。</t>
  </si>
  <si>
    <t>次に、別の新しい物件を入力する時は、このﾌｧｲﾙを呼び出しｼｰﾄを追加して入力します。</t>
  </si>
  <si>
    <t>上書き保存して終了します。</t>
  </si>
  <si>
    <t>各項目の内容は、耐震診断・耐震補強業務委託料算定ｼｰﾄにﾘﾝｸしています。</t>
  </si>
  <si>
    <t>　「建築物耐震診断及び耐震補強業務委託料算定基準_2」は複数件数保存できるように作成してあります。</t>
  </si>
  <si>
    <t>通常は、「建築物耐震診断及び耐震補強業務委託料算定基準_2」を使用します。</t>
  </si>
  <si>
    <t>「建築物耐震診断及び耐震補強業務委託料算定基準_1」は単物件用で、</t>
  </si>
  <si>
    <t>年度単価</t>
  </si>
  <si>
    <t xml:space="preserve"> ％</t>
  </si>
  <si>
    <t xml:space="preserve">消費税 ： </t>
  </si>
  <si>
    <t>委託期間に使用する暦を選択してください→</t>
  </si>
  <si>
    <t>和暦</t>
  </si>
  <si>
    <t>例 ： 平成29年6月10日→17/6/10</t>
  </si>
  <si>
    <t>免責事項</t>
  </si>
  <si>
    <t>　　当プログラムの利用につき、何らかのトラブルや損失・損害等につきましては一切責任を問わないものとします。</t>
  </si>
  <si>
    <t>　　自己の責任の上でご利用下さい。</t>
  </si>
  <si>
    <t>（第5による経費）</t>
  </si>
  <si>
    <t>第６に示す耐震補強標準業務人・日数（Ⅰ）(注)</t>
  </si>
  <si>
    <t>第６</t>
  </si>
  <si>
    <t xml:space="preserve">特別経費　　合計＝ </t>
  </si>
  <si>
    <t xml:space="preserve">特別経費２　小計＝ </t>
  </si>
  <si>
    <t>式</t>
  </si>
  <si>
    <t>㉕劣化調査</t>
  </si>
  <si>
    <t>㉔レベル調査</t>
  </si>
  <si>
    <t>㉓調査に伴う足場費</t>
  </si>
  <si>
    <t>箇所</t>
  </si>
  <si>
    <t>天井面の仕上げ材の解体および復旧費</t>
  </si>
  <si>
    <t>㉒調査に伴う天井仕上げ材の解体・復旧</t>
  </si>
  <si>
    <t>⑳鉄骨柱脚部はつり出し調査</t>
  </si>
  <si>
    <t>カッター切り、原形復旧、仕上げ補修（塗装）</t>
  </si>
  <si>
    <t>図面</t>
  </si>
  <si>
    <t>⑲鉄骨部材実態調査図面の作成</t>
  </si>
  <si>
    <t>溶接サイズ、ボルト径、プレート厚、寸法</t>
  </si>
  <si>
    <t>⑱鉄骨部材実態調査</t>
  </si>
  <si>
    <t>カッター切り、コンクリート穴埋め、仕上げ補修（モルタル）</t>
  </si>
  <si>
    <t>⑰基礎梁天端高さ確認（土間はつり）</t>
  </si>
  <si>
    <t>壁筋ピッチ確認、コア抜き、コア穴埋め、仕上げ補修（塗装）</t>
  </si>
  <si>
    <t>⑯壁厚確認（コア抜き）</t>
  </si>
  <si>
    <t>⑮壁鉄筋の配筋非破壊検査（レーダー）</t>
  </si>
  <si>
    <t>レーダー探査、コア抜き、コア穴埋め、仕上げ補修（塗装）</t>
  </si>
  <si>
    <t>⑭壁鉄筋径の調査（コア抜き）</t>
  </si>
  <si>
    <t>ＸＹ両方向共</t>
  </si>
  <si>
    <t>⑬柱鉄筋の配筋非破壊検査（レーダー）</t>
  </si>
  <si>
    <t>ＸＹ両方向共柱幅の1/2カッター切り、中性化試験、はつり部分埋戻し、仕上げ補修（塗装）、レーダー探査、かぶり厚調査</t>
  </si>
  <si>
    <t>⑫配筋調査における柱コンクリートはつり費</t>
  </si>
  <si>
    <t>平面図、立面図、断面図、梁伏図、軸組み図、断面リスト、詳細図の作成</t>
  </si>
  <si>
    <t>⑪図面無し建物の図面復元</t>
  </si>
  <si>
    <t>柱・梁断面寸法の調査</t>
  </si>
  <si>
    <t>⑩図面無し建物の構造寸法調査</t>
  </si>
  <si>
    <t>平面寸法、開口寸法、矩計断面寸法の調査</t>
  </si>
  <si>
    <t>⑨図面無し建物の意匠寸法調査</t>
  </si>
  <si>
    <t>金額</t>
  </si>
  <si>
    <t>単価</t>
  </si>
  <si>
    <t>単位</t>
  </si>
  <si>
    <t>数量</t>
  </si>
  <si>
    <t>仕様</t>
  </si>
  <si>
    <t>名称</t>
  </si>
  <si>
    <t xml:space="preserve">または、建築物状況が設計図書と整合していないこと等により追加的に行う調査に係る業務         
</t>
  </si>
  <si>
    <t>既存の建築物の設計図書が現存しない場合における耐震診断に必要な設計図書の復元に係る業務</t>
  </si>
  <si>
    <t xml:space="preserve">特別経費１　小計＝ </t>
  </si>
  <si>
    <t>⑧補助金の交付の申請に係る業務</t>
  </si>
  <si>
    <t>⑦評定委員会出張費</t>
  </si>
  <si>
    <t>⑥評定委員会評定料</t>
  </si>
  <si>
    <t>特別経費算定表</t>
  </si>
  <si>
    <t>第５</t>
  </si>
  <si>
    <t xml:space="preserve">直接経費　合計＝ </t>
  </si>
  <si>
    <t>⑤仕口部超音波探照検査</t>
  </si>
  <si>
    <t>④壁鉄筋の配筋非破壊検査（レーダー）</t>
  </si>
  <si>
    <t>③柱鉄筋の配筋非破壊検査（レーダー）</t>
  </si>
  <si>
    <t>コア採取、試験体作成、圧縮強度試験費、中性化試験、コア穴埋め、仕上げ補修（塗装またはステンレスキャップ）含む</t>
  </si>
  <si>
    <t>①コンクリート圧縮強度試験費</t>
  </si>
  <si>
    <t>直接経費算定表</t>
  </si>
  <si>
    <t>第４</t>
  </si>
  <si>
    <t>調査会社に見積もりを依頼する等により自己の責任において御利用下さい。</t>
  </si>
  <si>
    <t>㉑調査に伴う壁仕上げ材の解体・復旧</t>
  </si>
  <si>
    <t>壁面におけるモルタル仕上以外の表面仕上げ材の解体および復旧費</t>
  </si>
  <si>
    <t>※下記単価は、参考値として報告書作成及び調査会社の経費を含めた平均的な設計単価を例示しています。</t>
  </si>
  <si>
    <t>ひび割れ</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</si>
</sst>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 &quot;円&quot;"/>
    <numFmt numFmtId="178" formatCode="#,##0_ "/>
    <numFmt numFmtId="179" formatCode="0_ "/>
    <numFmt numFmtId="180" formatCode="0.00_ "/>
    <numFmt numFmtId="181" formatCode="#,##0_ \ \ "/>
    <numFmt numFmtId="182" formatCode="0.00_);[Red]\(0.00\)"/>
    <numFmt numFmtId="183" formatCode="0.0_ "/>
    <numFmt numFmtId="184" formatCode="[$-411]ggge&quot;年&quot;m&quot;月&quot;d&quot;日&quot;;@"/>
    <numFmt numFmtId="185" formatCode="0_);[Red]\(0\)"/>
    <numFmt numFmtId="186" formatCode="#,##0_ &quot;円 &quot;"/>
    <numFmt numFmtId="187" formatCode=";;;"/>
    <numFmt numFmtId="188" formatCode="#,##0_);[Red]\(#,##0\)"/>
    <numFmt numFmtId="189" formatCode="0.000_ "/>
    <numFmt numFmtId="190" formatCode="0.E+00"/>
    <numFmt numFmtId="191" formatCode="#,##0.0;[Red]\-#,##0.0"/>
    <numFmt numFmtId="192" formatCode="_ @_ "/>
    <numFmt numFmtId="193" formatCode="#,##0.0000"/>
    <numFmt numFmtId="194" formatCode="#,##0.0_);[Red]\(#,##0.0\)"/>
    <numFmt numFmtId="195" formatCode="#,##0.0"/>
    <numFmt numFmtId="196" formatCode="[$-F800]dddd\,\ mmmm\ dd\,\ yyyy"/>
    <numFmt numFmtId="197" formatCode="yyyy&quot;年&quot;m&quot;月&quot;d&quot;日&quot;;@"/>
    <numFmt numFmtId="198" formatCode="#,###&quot;㎡&quot;\ "/>
    <numFmt numFmtId="199" formatCode="@&quot; 階&quot;"/>
    <numFmt numFmtId="200" formatCode="@&quot;階&quot;"/>
  </numFmts>
  <fonts count="52">
    <font>
      <sz val="10"/>
      <name val="ＭＳ 明朝"/>
      <family val="1"/>
    </font>
    <font>
      <sz val="6"/>
      <name val="ＭＳ 明朝"/>
      <family val="1"/>
    </font>
    <font>
      <sz val="14"/>
      <name val="ＭＳ ゴシック"/>
      <family val="3"/>
    </font>
    <font>
      <sz val="10"/>
      <name val="ＭＳ Ｐ明朝"/>
      <family val="1"/>
    </font>
    <font>
      <sz val="14"/>
      <name val="ＭＳ Ｐ明朝"/>
      <family val="1"/>
    </font>
    <font>
      <u val="single"/>
      <sz val="10"/>
      <color indexed="12"/>
      <name val="ＭＳ 明朝"/>
      <family val="1"/>
    </font>
    <font>
      <u val="single"/>
      <sz val="10"/>
      <color indexed="36"/>
      <name val="ＭＳ 明朝"/>
      <family val="1"/>
    </font>
    <font>
      <u val="single"/>
      <sz val="10"/>
      <name val="ＭＳ Ｐ明朝"/>
      <family val="1"/>
    </font>
    <font>
      <sz val="9"/>
      <name val="MS UI Gothic"/>
      <family val="3"/>
    </font>
    <font>
      <sz val="10"/>
      <name val="ＭＳ ゴシック"/>
      <family val="3"/>
    </font>
    <font>
      <sz val="10"/>
      <color indexed="12"/>
      <name val="ＭＳ ゴシック"/>
      <family val="3"/>
    </font>
    <font>
      <vertAlign val="subscrip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7"/>
      <name val="ＭＳ 明朝"/>
      <family val="1"/>
    </font>
    <font>
      <sz val="9"/>
      <name val="ＭＳ ゴシック"/>
      <family val="3"/>
    </font>
    <font>
      <sz val="9"/>
      <name val="ＭＳ Ｐ明朝"/>
      <family val="1"/>
    </font>
    <font>
      <sz val="9"/>
      <color indexed="12"/>
      <name val="ＭＳ ゴシック"/>
      <family val="3"/>
    </font>
    <font>
      <sz val="10"/>
      <color indexed="8"/>
      <name val="ＭＳ Ｐゴシック"/>
      <family val="3"/>
    </font>
    <font>
      <sz val="6"/>
      <name val="ＭＳ Ｐゴシック"/>
      <family val="3"/>
    </font>
    <font>
      <vertAlign val="subscript"/>
      <sz val="10"/>
      <name val="ＭＳ 明朝"/>
      <family val="1"/>
    </font>
    <font>
      <sz val="11"/>
      <name val="ＭＳ 明朝"/>
      <family val="1"/>
    </font>
    <font>
      <sz val="9"/>
      <color indexed="10"/>
      <name val="ＭＳ ゴシック"/>
      <family val="3"/>
    </font>
    <font>
      <sz val="12"/>
      <name val="ＭＳ 明朝"/>
      <family val="1"/>
    </font>
    <font>
      <sz val="9"/>
      <color indexed="8"/>
      <name val="ＭＳ Ｐゴシック"/>
      <family val="3"/>
    </font>
    <font>
      <sz val="11"/>
      <color indexed="10"/>
      <name val="ＭＳ 明朝"/>
      <family val="1"/>
    </font>
    <font>
      <sz val="12"/>
      <color indexed="10"/>
      <name val="ＭＳ 明朝"/>
      <family val="1"/>
    </font>
    <font>
      <sz val="10"/>
      <color indexed="8"/>
      <name val="ＭＳ Ｐ明朝"/>
      <family val="1"/>
    </font>
    <font>
      <sz val="10"/>
      <color indexed="10"/>
      <name val="ＭＳ Ｐ明朝"/>
      <family val="1"/>
    </font>
    <font>
      <sz val="10"/>
      <color indexed="8"/>
      <name val="ＭＳ ゴシック"/>
      <family val="3"/>
    </font>
    <font>
      <sz val="11"/>
      <color rgb="FFFF0000"/>
      <name val="ＭＳ 明朝"/>
      <family val="1"/>
    </font>
    <font>
      <sz val="12"/>
      <color rgb="FFFF0000"/>
      <name val="ＭＳ 明朝"/>
      <family val="1"/>
    </font>
    <font>
      <sz val="10"/>
      <color theme="1"/>
      <name val="ＭＳ Ｐ明朝"/>
      <family val="1"/>
    </font>
    <font>
      <sz val="10"/>
      <color rgb="FF0000FF"/>
      <name val="ＭＳ ゴシック"/>
      <family val="3"/>
    </font>
    <font>
      <sz val="10"/>
      <color rgb="FFFF0000"/>
      <name val="ＭＳ Ｐ明朝"/>
      <family val="1"/>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25"/>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FFDC"/>
        <bgColor indexed="64"/>
      </patternFill>
    </fill>
    <fill>
      <patternFill patternType="solid">
        <fgColor rgb="FFDCFFFF"/>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hair"/>
      <bottom style="hair"/>
    </border>
    <border>
      <left style="thin"/>
      <right style="thin"/>
      <top style="hair"/>
      <bottom style="thin"/>
    </border>
    <border>
      <left style="thin"/>
      <right style="thin"/>
      <top style="thin"/>
      <bottom style="thin"/>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thin"/>
    </border>
    <border>
      <left style="hair"/>
      <right>
        <color indexed="63"/>
      </right>
      <top style="hair"/>
      <bottom style="thin"/>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hair"/>
      <right style="hair"/>
      <top style="hair"/>
      <bottom style="hair"/>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double"/>
      <bottom style="thin"/>
    </border>
    <border>
      <left>
        <color indexed="63"/>
      </left>
      <right>
        <color indexed="63"/>
      </right>
      <top style="double"/>
      <bottom style="thin"/>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thin"/>
      <top>
        <color indexed="63"/>
      </top>
      <bottom style="double"/>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style="thin"/>
      <bottom>
        <color indexed="63"/>
      </bottom>
    </border>
    <border>
      <left style="thin"/>
      <right style="hair"/>
      <top style="thin"/>
      <bottom style="hair"/>
    </border>
    <border>
      <left style="thin"/>
      <right style="hair"/>
      <top>
        <color indexed="63"/>
      </top>
      <bottom style="hair"/>
    </border>
    <border>
      <left style="thin"/>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style="hair"/>
      <bottom style="double"/>
    </border>
    <border>
      <left>
        <color indexed="63"/>
      </left>
      <right style="hair"/>
      <top style="double"/>
      <bottom style="thin"/>
    </border>
    <border>
      <left style="hair"/>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color indexed="63"/>
      </right>
      <top>
        <color indexed="63"/>
      </top>
      <bottom style="double"/>
    </border>
    <border>
      <left>
        <color indexed="63"/>
      </left>
      <right style="hair"/>
      <top>
        <color indexed="63"/>
      </top>
      <bottom style="double"/>
    </border>
    <border>
      <left style="hair"/>
      <right>
        <color indexed="63"/>
      </right>
      <top style="hair"/>
      <bottom style="double"/>
    </border>
    <border>
      <left style="thin"/>
      <right>
        <color indexed="63"/>
      </right>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37" fontId="28"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657">
    <xf numFmtId="0" fontId="0" fillId="0" borderId="0" xfId="0" applyAlignment="1">
      <alignment vertical="center"/>
    </xf>
    <xf numFmtId="0" fontId="0" fillId="23" borderId="0" xfId="0" applyFill="1" applyAlignment="1" applyProtection="1">
      <alignment vertical="center"/>
      <protection locked="0"/>
    </xf>
    <xf numFmtId="0" fontId="0" fillId="24" borderId="0" xfId="0" applyFill="1" applyAlignment="1" applyProtection="1">
      <alignment vertical="center"/>
      <protection locked="0"/>
    </xf>
    <xf numFmtId="0" fontId="0" fillId="24" borderId="0" xfId="0" applyFill="1" applyAlignment="1" applyProtection="1">
      <alignment horizontal="right" vertical="center"/>
      <protection locked="0"/>
    </xf>
    <xf numFmtId="0" fontId="3" fillId="24" borderId="0" xfId="0" applyFont="1" applyFill="1" applyAlignment="1" applyProtection="1" quotePrefix="1">
      <alignment horizontal="left" vertical="center"/>
      <protection locked="0"/>
    </xf>
    <xf numFmtId="0" fontId="3" fillId="24" borderId="10" xfId="0" applyFont="1" applyFill="1" applyBorder="1" applyAlignment="1" applyProtection="1" quotePrefix="1">
      <alignment horizontal="left" vertical="center"/>
      <protection locked="0"/>
    </xf>
    <xf numFmtId="0" fontId="3" fillId="24" borderId="11" xfId="0" applyFont="1" applyFill="1" applyBorder="1" applyAlignment="1" applyProtection="1" quotePrefix="1">
      <alignment horizontal="left" vertical="center"/>
      <protection locked="0"/>
    </xf>
    <xf numFmtId="0" fontId="3" fillId="24" borderId="0" xfId="0" applyFont="1" applyFill="1" applyAlignment="1" applyProtection="1">
      <alignment vertical="center"/>
      <protection locked="0"/>
    </xf>
    <xf numFmtId="0" fontId="3" fillId="24" borderId="12" xfId="0" applyFont="1" applyFill="1" applyBorder="1" applyAlignment="1" applyProtection="1">
      <alignment horizontal="center" vertical="top"/>
      <protection locked="0"/>
    </xf>
    <xf numFmtId="0" fontId="3" fillId="24" borderId="12" xfId="0" applyFont="1" applyFill="1" applyBorder="1" applyAlignment="1" applyProtection="1" quotePrefix="1">
      <alignment horizontal="left" vertical="top"/>
      <protection locked="0"/>
    </xf>
    <xf numFmtId="0" fontId="3" fillId="24" borderId="13" xfId="0" applyFont="1" applyFill="1" applyBorder="1" applyAlignment="1" applyProtection="1">
      <alignment horizontal="center" vertical="top"/>
      <protection locked="0"/>
    </xf>
    <xf numFmtId="0" fontId="3" fillId="24" borderId="0" xfId="0" applyFont="1" applyFill="1" applyBorder="1" applyAlignment="1" applyProtection="1">
      <alignment horizontal="center" vertical="top"/>
      <protection locked="0"/>
    </xf>
    <xf numFmtId="0" fontId="3" fillId="24" borderId="14" xfId="0" applyFont="1" applyFill="1" applyBorder="1" applyAlignment="1" applyProtection="1">
      <alignment vertical="center"/>
      <protection locked="0"/>
    </xf>
    <xf numFmtId="0" fontId="3" fillId="24" borderId="15" xfId="0" applyFont="1" applyFill="1" applyBorder="1" applyAlignment="1" applyProtection="1">
      <alignment vertical="center"/>
      <protection locked="0"/>
    </xf>
    <xf numFmtId="0" fontId="3" fillId="24" borderId="16" xfId="0" applyFont="1" applyFill="1" applyBorder="1" applyAlignment="1" applyProtection="1">
      <alignment horizontal="right" vertical="center"/>
      <protection locked="0"/>
    </xf>
    <xf numFmtId="0" fontId="3" fillId="24" borderId="17" xfId="0" applyFont="1" applyFill="1" applyBorder="1" applyAlignment="1" applyProtection="1">
      <alignment horizontal="right" vertical="center"/>
      <protection locked="0"/>
    </xf>
    <xf numFmtId="0" fontId="3" fillId="24" borderId="0" xfId="0" applyFont="1" applyFill="1" applyBorder="1" applyAlignment="1" applyProtection="1">
      <alignment vertical="center"/>
      <protection locked="0"/>
    </xf>
    <xf numFmtId="0" fontId="3" fillId="24" borderId="18" xfId="0" applyFont="1" applyFill="1" applyBorder="1" applyAlignment="1" applyProtection="1">
      <alignment vertical="center"/>
      <protection locked="0"/>
    </xf>
    <xf numFmtId="176" fontId="3" fillId="24" borderId="19" xfId="0" applyNumberFormat="1" applyFont="1" applyFill="1" applyBorder="1" applyAlignment="1" applyProtection="1">
      <alignment vertical="center"/>
      <protection locked="0"/>
    </xf>
    <xf numFmtId="176" fontId="3" fillId="24" borderId="20" xfId="0" applyNumberFormat="1" applyFont="1" applyFill="1" applyBorder="1" applyAlignment="1" applyProtection="1">
      <alignment vertical="center"/>
      <protection locked="0"/>
    </xf>
    <xf numFmtId="176" fontId="3" fillId="24" borderId="21" xfId="0" applyNumberFormat="1"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24" borderId="22" xfId="0" applyFont="1" applyFill="1" applyBorder="1" applyAlignment="1" applyProtection="1" quotePrefix="1">
      <alignment horizontal="left" vertical="center"/>
      <protection locked="0"/>
    </xf>
    <xf numFmtId="0" fontId="3" fillId="24" borderId="11"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0" fontId="3" fillId="24" borderId="24" xfId="0" applyFont="1" applyFill="1" applyBorder="1" applyAlignment="1" applyProtection="1" quotePrefix="1">
      <alignment horizontal="left" vertical="center"/>
      <protection locked="0"/>
    </xf>
    <xf numFmtId="0" fontId="3" fillId="24" borderId="13" xfId="0" applyFont="1" applyFill="1" applyBorder="1" applyAlignment="1" applyProtection="1" quotePrefix="1">
      <alignment horizontal="left" vertical="center"/>
      <protection locked="0"/>
    </xf>
    <xf numFmtId="0" fontId="3" fillId="24" borderId="13" xfId="0" applyFont="1" applyFill="1" applyBorder="1" applyAlignment="1" applyProtection="1">
      <alignment vertical="center"/>
      <protection locked="0"/>
    </xf>
    <xf numFmtId="0" fontId="3" fillId="24" borderId="25" xfId="0" applyFont="1" applyFill="1" applyBorder="1" applyAlignment="1" applyProtection="1">
      <alignment vertical="center"/>
      <protection locked="0"/>
    </xf>
    <xf numFmtId="0" fontId="3" fillId="24" borderId="0" xfId="0" applyFont="1" applyFill="1" applyAlignment="1" applyProtection="1">
      <alignment horizontal="right" vertical="center"/>
      <protection locked="0"/>
    </xf>
    <xf numFmtId="0" fontId="3" fillId="24" borderId="0" xfId="0" applyFont="1" applyFill="1" applyAlignment="1" applyProtection="1">
      <alignment horizontal="center" vertical="center"/>
      <protection locked="0"/>
    </xf>
    <xf numFmtId="0" fontId="3" fillId="24" borderId="0" xfId="0" applyFont="1" applyFill="1" applyBorder="1" applyAlignment="1" applyProtection="1" quotePrefix="1">
      <alignment horizontal="left" vertical="center"/>
      <protection locked="0"/>
    </xf>
    <xf numFmtId="0" fontId="3" fillId="24" borderId="0" xfId="0" applyFont="1" applyFill="1" applyAlignment="1" applyProtection="1" quotePrefix="1">
      <alignment horizontal="center" vertical="center"/>
      <protection locked="0"/>
    </xf>
    <xf numFmtId="0" fontId="3" fillId="24" borderId="0" xfId="0" applyFont="1" applyFill="1" applyAlignment="1" applyProtection="1" quotePrefix="1">
      <alignment horizontal="right" vertical="center"/>
      <protection locked="0"/>
    </xf>
    <xf numFmtId="0" fontId="0" fillId="24" borderId="0" xfId="0" applyFill="1" applyBorder="1" applyAlignment="1" applyProtection="1">
      <alignment horizontal="center" vertical="top"/>
      <protection locked="0"/>
    </xf>
    <xf numFmtId="0" fontId="0" fillId="24" borderId="26" xfId="0" applyFill="1" applyBorder="1" applyAlignment="1" applyProtection="1">
      <alignment horizontal="center" vertical="top"/>
      <protection locked="0"/>
    </xf>
    <xf numFmtId="0" fontId="0" fillId="24" borderId="12" xfId="0" applyFill="1" applyBorder="1" applyAlignment="1" applyProtection="1">
      <alignment horizontal="center" vertical="top"/>
      <protection locked="0"/>
    </xf>
    <xf numFmtId="0" fontId="3" fillId="24" borderId="0" xfId="0" applyFont="1" applyFill="1" applyAlignment="1" applyProtection="1">
      <alignment vertical="center"/>
      <protection locked="0"/>
    </xf>
    <xf numFmtId="0" fontId="9" fillId="22" borderId="27" xfId="0" applyFont="1" applyFill="1" applyBorder="1" applyAlignment="1" applyProtection="1">
      <alignment horizontal="center" vertical="center"/>
      <protection locked="0"/>
    </xf>
    <xf numFmtId="0" fontId="9" fillId="22" borderId="28" xfId="0" applyFont="1" applyFill="1" applyBorder="1" applyAlignment="1" applyProtection="1">
      <alignment horizontal="center" vertical="center"/>
      <protection locked="0"/>
    </xf>
    <xf numFmtId="176" fontId="3" fillId="24" borderId="22" xfId="0" applyNumberFormat="1" applyFont="1" applyFill="1" applyBorder="1" applyAlignment="1" applyProtection="1">
      <alignment vertical="center"/>
      <protection locked="0"/>
    </xf>
    <xf numFmtId="0" fontId="3" fillId="24" borderId="23" xfId="0" applyFont="1" applyFill="1" applyBorder="1" applyAlignment="1" applyProtection="1">
      <alignment horizontal="right" vertical="center"/>
      <protection locked="0"/>
    </xf>
    <xf numFmtId="176" fontId="3" fillId="24" borderId="24" xfId="0" applyNumberFormat="1" applyFont="1" applyFill="1" applyBorder="1" applyAlignment="1" applyProtection="1">
      <alignment vertical="center"/>
      <protection locked="0"/>
    </xf>
    <xf numFmtId="0" fontId="3" fillId="24" borderId="25" xfId="0" applyFont="1" applyFill="1" applyBorder="1" applyAlignment="1" applyProtection="1">
      <alignment horizontal="right" vertical="center"/>
      <protection locked="0"/>
    </xf>
    <xf numFmtId="0" fontId="3" fillId="24" borderId="29" xfId="0" applyFont="1" applyFill="1" applyBorder="1" applyAlignment="1" applyProtection="1">
      <alignment horizontal="center" vertical="center"/>
      <protection locked="0"/>
    </xf>
    <xf numFmtId="178" fontId="9" fillId="24" borderId="0" xfId="0" applyNumberFormat="1" applyFont="1" applyFill="1" applyAlignment="1" applyProtection="1">
      <alignment vertical="center"/>
      <protection/>
    </xf>
    <xf numFmtId="0" fontId="0" fillId="24" borderId="0" xfId="0" applyFill="1" applyAlignment="1" applyProtection="1" quotePrefix="1">
      <alignment horizontal="left" vertical="center"/>
      <protection locked="0"/>
    </xf>
    <xf numFmtId="179" fontId="10" fillId="25" borderId="29" xfId="0" applyNumberFormat="1" applyFont="1" applyFill="1" applyBorder="1" applyAlignment="1" applyProtection="1">
      <alignment vertical="center"/>
      <protection locked="0"/>
    </xf>
    <xf numFmtId="0" fontId="3" fillId="24" borderId="0" xfId="0" applyFont="1" applyFill="1" applyBorder="1" applyAlignment="1" applyProtection="1" quotePrefix="1">
      <alignment horizontal="center" vertical="center"/>
      <protection locked="0"/>
    </xf>
    <xf numFmtId="0" fontId="3" fillId="24" borderId="0" xfId="0" applyFont="1" applyFill="1" applyBorder="1" applyAlignment="1" applyProtection="1">
      <alignment horizontal="center" vertical="center"/>
      <protection locked="0"/>
    </xf>
    <xf numFmtId="183" fontId="9" fillId="26" borderId="29" xfId="0" applyNumberFormat="1" applyFont="1" applyFill="1" applyBorder="1" applyAlignment="1" applyProtection="1">
      <alignment vertical="center"/>
      <protection/>
    </xf>
    <xf numFmtId="183" fontId="3" fillId="24" borderId="30" xfId="0" applyNumberFormat="1" applyFont="1" applyFill="1" applyBorder="1" applyAlignment="1" applyProtection="1">
      <alignment vertical="center"/>
      <protection locked="0"/>
    </xf>
    <xf numFmtId="0" fontId="3" fillId="24" borderId="31" xfId="0" applyFont="1" applyFill="1" applyBorder="1" applyAlignment="1" applyProtection="1">
      <alignment vertical="center"/>
      <protection locked="0"/>
    </xf>
    <xf numFmtId="0" fontId="3" fillId="24" borderId="32" xfId="0" applyFont="1" applyFill="1" applyBorder="1" applyAlignment="1" applyProtection="1">
      <alignment vertical="center"/>
      <protection locked="0"/>
    </xf>
    <xf numFmtId="176" fontId="3" fillId="24" borderId="11" xfId="0" applyNumberFormat="1" applyFont="1" applyFill="1" applyBorder="1" applyAlignment="1" applyProtection="1" quotePrefix="1">
      <alignment horizontal="left" vertical="center"/>
      <protection locked="0"/>
    </xf>
    <xf numFmtId="176" fontId="3" fillId="24" borderId="0" xfId="0" applyNumberFormat="1" applyFont="1" applyFill="1" applyBorder="1" applyAlignment="1" applyProtection="1" quotePrefix="1">
      <alignment horizontal="left" vertical="center"/>
      <protection locked="0"/>
    </xf>
    <xf numFmtId="176" fontId="3" fillId="24" borderId="13" xfId="0" applyNumberFormat="1" applyFont="1" applyFill="1" applyBorder="1" applyAlignment="1" applyProtection="1" quotePrefix="1">
      <alignment horizontal="left" vertical="center"/>
      <protection locked="0"/>
    </xf>
    <xf numFmtId="180" fontId="10" fillId="25" borderId="29" xfId="0" applyNumberFormat="1" applyFont="1" applyFill="1" applyBorder="1" applyAlignment="1" applyProtection="1">
      <alignment vertical="center"/>
      <protection locked="0"/>
    </xf>
    <xf numFmtId="0" fontId="0" fillId="24" borderId="0" xfId="0" applyFill="1" applyAlignment="1" applyProtection="1" quotePrefix="1">
      <alignment horizontal="right" vertical="center"/>
      <protection locked="0"/>
    </xf>
    <xf numFmtId="0" fontId="0" fillId="23" borderId="22" xfId="0" applyFill="1" applyBorder="1" applyAlignment="1" applyProtection="1">
      <alignment vertical="center"/>
      <protection locked="0"/>
    </xf>
    <xf numFmtId="0" fontId="0" fillId="23" borderId="11" xfId="0" applyFill="1" applyBorder="1" applyAlignment="1" applyProtection="1">
      <alignment vertical="center"/>
      <protection locked="0"/>
    </xf>
    <xf numFmtId="0" fontId="0" fillId="23" borderId="23" xfId="0" applyFill="1" applyBorder="1" applyAlignment="1" applyProtection="1">
      <alignment vertical="center"/>
      <protection locked="0"/>
    </xf>
    <xf numFmtId="0" fontId="0" fillId="23" borderId="21" xfId="0" applyFill="1" applyBorder="1" applyAlignment="1" applyProtection="1">
      <alignment vertical="center"/>
      <protection locked="0"/>
    </xf>
    <xf numFmtId="0" fontId="0" fillId="23" borderId="0" xfId="0" applyFill="1" applyBorder="1" applyAlignment="1" applyProtection="1">
      <alignment vertical="center"/>
      <protection locked="0"/>
    </xf>
    <xf numFmtId="0" fontId="0" fillId="23" borderId="18" xfId="0" applyFill="1" applyBorder="1" applyAlignment="1" applyProtection="1">
      <alignment vertical="center"/>
      <protection locked="0"/>
    </xf>
    <xf numFmtId="0" fontId="0" fillId="23" borderId="24" xfId="0" applyFill="1" applyBorder="1" applyAlignment="1" applyProtection="1">
      <alignment horizontal="center" vertical="center"/>
      <protection locked="0"/>
    </xf>
    <xf numFmtId="0" fontId="0" fillId="23" borderId="13" xfId="0" applyFill="1" applyBorder="1" applyAlignment="1" applyProtection="1">
      <alignment vertical="center"/>
      <protection locked="0"/>
    </xf>
    <xf numFmtId="0" fontId="0" fillId="23" borderId="25" xfId="0" applyFill="1" applyBorder="1" applyAlignment="1" applyProtection="1">
      <alignment vertical="center"/>
      <protection locked="0"/>
    </xf>
    <xf numFmtId="0" fontId="0" fillId="23" borderId="33" xfId="0" applyFill="1" applyBorder="1" applyAlignment="1" applyProtection="1" quotePrefix="1">
      <alignment horizontal="left" vertical="center"/>
      <protection locked="0"/>
    </xf>
    <xf numFmtId="0" fontId="0" fillId="23" borderId="34" xfId="0" applyFill="1" applyBorder="1" applyAlignment="1" applyProtection="1" quotePrefix="1">
      <alignment horizontal="left" vertical="center"/>
      <protection locked="0"/>
    </xf>
    <xf numFmtId="0" fontId="0" fillId="23" borderId="35" xfId="0" applyFill="1" applyBorder="1" applyAlignment="1" applyProtection="1" quotePrefix="1">
      <alignment horizontal="left" vertical="center"/>
      <protection locked="0"/>
    </xf>
    <xf numFmtId="0" fontId="0" fillId="23" borderId="24" xfId="0" applyFill="1" applyBorder="1" applyAlignment="1" applyProtection="1">
      <alignment vertical="center"/>
      <protection locked="0"/>
    </xf>
    <xf numFmtId="0" fontId="0" fillId="23" borderId="0" xfId="0" applyFill="1" applyBorder="1" applyAlignment="1" applyProtection="1" quotePrefix="1">
      <alignment horizontal="left" vertical="center"/>
      <protection locked="0"/>
    </xf>
    <xf numFmtId="0" fontId="0" fillId="23" borderId="29" xfId="0" applyFill="1" applyBorder="1" applyAlignment="1" applyProtection="1">
      <alignment vertical="center"/>
      <protection locked="0"/>
    </xf>
    <xf numFmtId="0" fontId="0" fillId="23" borderId="23" xfId="0" applyFill="1" applyBorder="1" applyAlignment="1" applyProtection="1" quotePrefix="1">
      <alignment horizontal="left" vertical="center"/>
      <protection locked="0"/>
    </xf>
    <xf numFmtId="0" fontId="0" fillId="23" borderId="18" xfId="0" applyFill="1" applyBorder="1" applyAlignment="1" applyProtection="1" quotePrefix="1">
      <alignment horizontal="left" vertical="center"/>
      <protection locked="0"/>
    </xf>
    <xf numFmtId="0" fontId="0" fillId="23" borderId="25" xfId="0" applyFill="1" applyBorder="1" applyAlignment="1" applyProtection="1" quotePrefix="1">
      <alignment horizontal="left" vertical="center"/>
      <protection locked="0"/>
    </xf>
    <xf numFmtId="0" fontId="9" fillId="26" borderId="36" xfId="0" applyFont="1" applyFill="1" applyBorder="1" applyAlignment="1" applyProtection="1">
      <alignment horizontal="center" vertical="center"/>
      <protection/>
    </xf>
    <xf numFmtId="0" fontId="9" fillId="26" borderId="37" xfId="0" applyFont="1" applyFill="1" applyBorder="1" applyAlignment="1" applyProtection="1">
      <alignment horizontal="center" vertical="center"/>
      <protection/>
    </xf>
    <xf numFmtId="183" fontId="3" fillId="24" borderId="38" xfId="0" applyNumberFormat="1" applyFont="1" applyFill="1" applyBorder="1" applyAlignment="1" applyProtection="1">
      <alignment vertical="center"/>
      <protection locked="0"/>
    </xf>
    <xf numFmtId="182" fontId="0" fillId="23" borderId="0" xfId="0" applyNumberFormat="1" applyFill="1" applyAlignment="1" applyProtection="1">
      <alignment vertical="center"/>
      <protection locked="0"/>
    </xf>
    <xf numFmtId="176" fontId="3" fillId="24" borderId="39" xfId="0" applyNumberFormat="1" applyFont="1" applyFill="1" applyBorder="1" applyAlignment="1" applyProtection="1">
      <alignment vertical="center"/>
      <protection locked="0"/>
    </xf>
    <xf numFmtId="176" fontId="3" fillId="24" borderId="40" xfId="0" applyNumberFormat="1" applyFont="1" applyFill="1" applyBorder="1" applyAlignment="1" applyProtection="1">
      <alignment vertical="center"/>
      <protection locked="0"/>
    </xf>
    <xf numFmtId="176" fontId="3" fillId="24" borderId="41" xfId="0" applyNumberFormat="1" applyFont="1" applyFill="1" applyBorder="1" applyAlignment="1" applyProtection="1">
      <alignment vertical="center"/>
      <protection locked="0"/>
    </xf>
    <xf numFmtId="0" fontId="0" fillId="24" borderId="0" xfId="0" applyFill="1" applyAlignment="1" applyProtection="1">
      <alignment vertical="center"/>
      <protection locked="0"/>
    </xf>
    <xf numFmtId="0" fontId="3" fillId="0" borderId="28" xfId="0" applyFont="1" applyBorder="1" applyAlignment="1">
      <alignment horizontal="center" vertical="center"/>
    </xf>
    <xf numFmtId="0" fontId="9" fillId="22" borderId="33" xfId="0" applyFont="1" applyFill="1" applyBorder="1" applyAlignment="1" applyProtection="1">
      <alignment horizontal="center" vertical="center"/>
      <protection locked="0"/>
    </xf>
    <xf numFmtId="0" fontId="0" fillId="24" borderId="0" xfId="0" applyFill="1" applyBorder="1" applyAlignment="1" applyProtection="1">
      <alignment vertical="center"/>
      <protection locked="0"/>
    </xf>
    <xf numFmtId="0" fontId="9" fillId="24" borderId="19" xfId="0" applyFont="1" applyFill="1" applyBorder="1" applyAlignment="1" applyProtection="1">
      <alignment horizontal="right" vertical="center"/>
      <protection locked="0"/>
    </xf>
    <xf numFmtId="0" fontId="10" fillId="25" borderId="14" xfId="0" applyFont="1" applyFill="1" applyBorder="1" applyAlignment="1" applyProtection="1">
      <alignment horizontal="center" vertical="center"/>
      <protection locked="0"/>
    </xf>
    <xf numFmtId="0" fontId="9" fillId="24" borderId="14" xfId="0" applyFont="1" applyFill="1" applyBorder="1" applyAlignment="1" applyProtection="1" quotePrefix="1">
      <alignment horizontal="left" vertical="center"/>
      <protection locked="0"/>
    </xf>
    <xf numFmtId="0" fontId="9" fillId="24" borderId="16" xfId="0" applyFont="1" applyFill="1" applyBorder="1" applyAlignment="1" applyProtection="1">
      <alignment vertical="center"/>
      <protection locked="0"/>
    </xf>
    <xf numFmtId="0" fontId="9" fillId="24" borderId="14" xfId="0" applyFont="1" applyFill="1" applyBorder="1" applyAlignment="1" applyProtection="1">
      <alignment vertical="center"/>
      <protection locked="0"/>
    </xf>
    <xf numFmtId="0" fontId="0" fillId="24" borderId="16" xfId="0" applyFill="1" applyBorder="1" applyAlignment="1" applyProtection="1">
      <alignment vertical="center"/>
      <protection locked="0"/>
    </xf>
    <xf numFmtId="0" fontId="3" fillId="24" borderId="42" xfId="0" applyFont="1" applyFill="1" applyBorder="1" applyAlignment="1" applyProtection="1">
      <alignment vertical="center"/>
      <protection locked="0"/>
    </xf>
    <xf numFmtId="0" fontId="3" fillId="24" borderId="43" xfId="0" applyFont="1" applyFill="1" applyBorder="1" applyAlignment="1" applyProtection="1">
      <alignment vertical="center"/>
      <protection locked="0"/>
    </xf>
    <xf numFmtId="0" fontId="9" fillId="22" borderId="44" xfId="0" applyFont="1" applyFill="1" applyBorder="1" applyAlignment="1" applyProtection="1">
      <alignment horizontal="center" vertical="center"/>
      <protection locked="0"/>
    </xf>
    <xf numFmtId="0" fontId="9" fillId="22" borderId="32" xfId="0" applyFont="1" applyFill="1" applyBorder="1" applyAlignment="1" applyProtection="1">
      <alignment horizontal="center" vertical="center"/>
      <protection locked="0"/>
    </xf>
    <xf numFmtId="0" fontId="3" fillId="24" borderId="44" xfId="0" applyFont="1" applyFill="1" applyBorder="1" applyAlignment="1" applyProtection="1">
      <alignment vertical="center"/>
      <protection locked="0"/>
    </xf>
    <xf numFmtId="176" fontId="3" fillId="24" borderId="41" xfId="0" applyNumberFormat="1" applyFont="1" applyFill="1" applyBorder="1" applyAlignment="1" applyProtection="1" quotePrefix="1">
      <alignment vertical="center"/>
      <protection locked="0"/>
    </xf>
    <xf numFmtId="0" fontId="3" fillId="24" borderId="45" xfId="0" applyFont="1" applyFill="1" applyBorder="1" applyAlignment="1" applyProtection="1">
      <alignment vertical="center"/>
      <protection locked="0"/>
    </xf>
    <xf numFmtId="0" fontId="3" fillId="24" borderId="16" xfId="0" applyFont="1" applyFill="1" applyBorder="1" applyAlignment="1" applyProtection="1" quotePrefix="1">
      <alignment horizontal="right" vertical="center"/>
      <protection locked="0"/>
    </xf>
    <xf numFmtId="176" fontId="3" fillId="24" borderId="0" xfId="0" applyNumberFormat="1" applyFont="1" applyFill="1" applyBorder="1" applyAlignment="1" applyProtection="1">
      <alignment vertical="center"/>
      <protection locked="0"/>
    </xf>
    <xf numFmtId="0" fontId="3" fillId="24" borderId="46" xfId="0" applyFont="1" applyFill="1" applyBorder="1" applyAlignment="1" applyProtection="1">
      <alignment horizontal="center" vertical="center"/>
      <protection locked="0"/>
    </xf>
    <xf numFmtId="0" fontId="3" fillId="24" borderId="28" xfId="0" applyFont="1" applyFill="1" applyBorder="1" applyAlignment="1" applyProtection="1" quotePrefix="1">
      <alignment horizontal="center" vertical="center"/>
      <protection locked="0"/>
    </xf>
    <xf numFmtId="0" fontId="3" fillId="24" borderId="47" xfId="0" applyFont="1" applyFill="1" applyBorder="1" applyAlignment="1" applyProtection="1" quotePrefix="1">
      <alignment horizontal="center" vertical="center"/>
      <protection locked="0"/>
    </xf>
    <xf numFmtId="176" fontId="3" fillId="24" borderId="10" xfId="0" applyNumberFormat="1" applyFont="1" applyFill="1" applyBorder="1" applyAlignment="1" applyProtection="1" quotePrefix="1">
      <alignment horizontal="left" vertical="center"/>
      <protection locked="0"/>
    </xf>
    <xf numFmtId="0" fontId="3" fillId="24" borderId="10" xfId="0" applyFont="1" applyFill="1" applyBorder="1" applyAlignment="1" applyProtection="1">
      <alignment vertical="center"/>
      <protection locked="0"/>
    </xf>
    <xf numFmtId="0" fontId="3" fillId="24" borderId="48" xfId="0" applyFont="1" applyFill="1" applyBorder="1" applyAlignment="1" applyProtection="1">
      <alignment vertical="center"/>
      <protection locked="0"/>
    </xf>
    <xf numFmtId="0" fontId="3" fillId="24" borderId="24" xfId="0" applyFont="1" applyFill="1" applyBorder="1" applyAlignment="1" applyProtection="1">
      <alignment horizontal="center" vertical="center"/>
      <protection locked="0"/>
    </xf>
    <xf numFmtId="0" fontId="3" fillId="24" borderId="24" xfId="0" applyFont="1" applyFill="1" applyBorder="1" applyAlignment="1" applyProtection="1" quotePrefix="1">
      <alignment horizontal="center" vertical="center"/>
      <protection locked="0"/>
    </xf>
    <xf numFmtId="0" fontId="3" fillId="24" borderId="49" xfId="0" applyFont="1" applyFill="1" applyBorder="1" applyAlignment="1" applyProtection="1" quotePrefix="1">
      <alignment horizontal="center" vertical="center"/>
      <protection locked="0"/>
    </xf>
    <xf numFmtId="176" fontId="3" fillId="24" borderId="42" xfId="0" applyNumberFormat="1" applyFont="1" applyFill="1" applyBorder="1" applyAlignment="1" applyProtection="1" quotePrefix="1">
      <alignment horizontal="left" vertical="center"/>
      <protection locked="0"/>
    </xf>
    <xf numFmtId="176" fontId="3" fillId="24" borderId="43" xfId="0" applyNumberFormat="1" applyFont="1" applyFill="1" applyBorder="1" applyAlignment="1" applyProtection="1" quotePrefix="1">
      <alignment horizontal="left" vertical="center"/>
      <protection locked="0"/>
    </xf>
    <xf numFmtId="0" fontId="9" fillId="22" borderId="35" xfId="0" applyFont="1" applyFill="1" applyBorder="1" applyAlignment="1" applyProtection="1">
      <alignment horizontal="center" vertical="center"/>
      <protection locked="0"/>
    </xf>
    <xf numFmtId="0" fontId="9" fillId="22" borderId="34" xfId="0" applyFont="1" applyFill="1" applyBorder="1" applyAlignment="1" applyProtection="1">
      <alignment horizontal="center" vertical="center"/>
      <protection locked="0"/>
    </xf>
    <xf numFmtId="0" fontId="9" fillId="22" borderId="47" xfId="0" applyFont="1" applyFill="1" applyBorder="1" applyAlignment="1" applyProtection="1">
      <alignment horizontal="center" vertical="center"/>
      <protection locked="0"/>
    </xf>
    <xf numFmtId="0" fontId="9" fillId="22" borderId="49" xfId="0" applyFont="1" applyFill="1" applyBorder="1" applyAlignment="1" applyProtection="1">
      <alignment horizontal="center" vertical="center"/>
      <protection locked="0"/>
    </xf>
    <xf numFmtId="176" fontId="3" fillId="24" borderId="33" xfId="0" applyNumberFormat="1" applyFont="1" applyFill="1" applyBorder="1" applyAlignment="1" applyProtection="1">
      <alignment horizontal="center" vertical="center"/>
      <protection locked="0"/>
    </xf>
    <xf numFmtId="176" fontId="3" fillId="24" borderId="27" xfId="0" applyNumberFormat="1" applyFont="1" applyFill="1" applyBorder="1" applyAlignment="1" applyProtection="1">
      <alignment horizontal="center" vertical="center"/>
      <protection locked="0"/>
    </xf>
    <xf numFmtId="176" fontId="3" fillId="24" borderId="28" xfId="0" applyNumberFormat="1" applyFont="1" applyFill="1" applyBorder="1" applyAlignment="1" applyProtection="1">
      <alignment horizontal="center" vertical="center"/>
      <protection locked="0"/>
    </xf>
    <xf numFmtId="176" fontId="3" fillId="24" borderId="34" xfId="0" applyNumberFormat="1" applyFont="1" applyFill="1" applyBorder="1" applyAlignment="1" applyProtection="1">
      <alignment horizontal="center" vertical="center"/>
      <protection locked="0"/>
    </xf>
    <xf numFmtId="176" fontId="3" fillId="24" borderId="50" xfId="0" applyNumberFormat="1" applyFont="1" applyFill="1" applyBorder="1" applyAlignment="1" applyProtection="1">
      <alignment vertical="center"/>
      <protection locked="0"/>
    </xf>
    <xf numFmtId="0" fontId="9" fillId="22" borderId="48" xfId="0" applyFont="1" applyFill="1" applyBorder="1" applyAlignment="1" applyProtection="1">
      <alignment horizontal="center" vertical="center"/>
      <protection locked="0"/>
    </xf>
    <xf numFmtId="0" fontId="3" fillId="24" borderId="0" xfId="0" applyFont="1" applyFill="1" applyAlignment="1" applyProtection="1" quotePrefix="1">
      <alignment vertical="center"/>
      <protection locked="0"/>
    </xf>
    <xf numFmtId="0" fontId="31" fillId="23" borderId="0" xfId="61" applyNumberFormat="1" applyFont="1" applyFill="1" applyAlignment="1" applyProtection="1">
      <alignment horizontal="center" vertical="center"/>
      <protection locked="0"/>
    </xf>
    <xf numFmtId="0" fontId="31" fillId="23" borderId="0" xfId="61" applyNumberFormat="1" applyFont="1" applyFill="1" applyAlignment="1" applyProtection="1" quotePrefix="1">
      <alignment horizontal="left" vertical="center"/>
      <protection locked="0"/>
    </xf>
    <xf numFmtId="0" fontId="31" fillId="23" borderId="0" xfId="61" applyNumberFormat="1" applyFont="1" applyFill="1" applyAlignment="1" applyProtection="1">
      <alignment vertical="center"/>
      <protection locked="0"/>
    </xf>
    <xf numFmtId="188" fontId="31" fillId="23" borderId="0" xfId="61" applyNumberFormat="1" applyFont="1" applyFill="1" applyAlignment="1" applyProtection="1">
      <alignment vertical="center"/>
      <protection locked="0"/>
    </xf>
    <xf numFmtId="0" fontId="32" fillId="24" borderId="51" xfId="61" applyNumberFormat="1" applyFont="1" applyFill="1" applyBorder="1" applyAlignment="1" applyProtection="1">
      <alignment horizontal="center" vertical="center"/>
      <protection locked="0"/>
    </xf>
    <xf numFmtId="0" fontId="32" fillId="24" borderId="52" xfId="61" applyNumberFormat="1" applyFont="1" applyFill="1" applyBorder="1" applyAlignment="1" applyProtection="1">
      <alignment horizontal="center" vertical="center"/>
      <protection locked="0"/>
    </xf>
    <xf numFmtId="0" fontId="32" fillId="24" borderId="52" xfId="61" applyNumberFormat="1" applyFont="1" applyFill="1" applyBorder="1" applyAlignment="1" applyProtection="1" quotePrefix="1">
      <alignment horizontal="center" vertical="center"/>
      <protection locked="0"/>
    </xf>
    <xf numFmtId="0" fontId="32" fillId="24" borderId="53" xfId="61" applyNumberFormat="1" applyFont="1" applyFill="1" applyBorder="1" applyAlignment="1" applyProtection="1">
      <alignment horizontal="center" vertical="center"/>
      <protection locked="0"/>
    </xf>
    <xf numFmtId="0" fontId="31" fillId="24" borderId="54" xfId="61" applyNumberFormat="1" applyFont="1" applyFill="1" applyBorder="1" applyAlignment="1" applyProtection="1">
      <alignment horizontal="center" vertical="center"/>
      <protection locked="0"/>
    </xf>
    <xf numFmtId="184" fontId="33" fillId="24" borderId="36" xfId="61" applyNumberFormat="1" applyFont="1" applyFill="1" applyBorder="1" applyAlignment="1" applyProtection="1">
      <alignment horizontal="center" vertical="center"/>
      <protection locked="0"/>
    </xf>
    <xf numFmtId="41" fontId="33" fillId="24" borderId="36" xfId="61" applyNumberFormat="1" applyFont="1" applyFill="1" applyBorder="1" applyAlignment="1" applyProtection="1">
      <alignment vertical="center" wrapText="1"/>
      <protection locked="0"/>
    </xf>
    <xf numFmtId="0" fontId="33" fillId="24" borderId="36" xfId="61" applyNumberFormat="1" applyFont="1" applyFill="1" applyBorder="1" applyAlignment="1" applyProtection="1">
      <alignment horizontal="center" vertical="center"/>
      <protection locked="0"/>
    </xf>
    <xf numFmtId="198" fontId="33" fillId="24" borderId="36" xfId="61" applyNumberFormat="1" applyFont="1" applyFill="1" applyBorder="1" applyAlignment="1" applyProtection="1">
      <alignment vertical="center"/>
      <protection locked="0"/>
    </xf>
    <xf numFmtId="0" fontId="33" fillId="24" borderId="55" xfId="61" applyNumberFormat="1" applyFont="1" applyFill="1" applyBorder="1" applyAlignment="1" applyProtection="1">
      <alignment vertical="center"/>
      <protection locked="0"/>
    </xf>
    <xf numFmtId="200" fontId="33" fillId="24" borderId="36" xfId="61" applyNumberFormat="1" applyFont="1" applyFill="1" applyBorder="1" applyAlignment="1" applyProtection="1">
      <alignment horizontal="center" vertical="center"/>
      <protection locked="0"/>
    </xf>
    <xf numFmtId="0" fontId="0" fillId="23" borderId="0" xfId="0" applyFill="1" applyAlignment="1" applyProtection="1" quotePrefix="1">
      <alignment horizontal="left" vertical="center"/>
      <protection locked="0"/>
    </xf>
    <xf numFmtId="0" fontId="10" fillId="24" borderId="48" xfId="0" applyFont="1" applyFill="1" applyBorder="1" applyAlignment="1" applyProtection="1">
      <alignment horizontal="center" vertical="center"/>
      <protection locked="0"/>
    </xf>
    <xf numFmtId="0" fontId="10" fillId="24" borderId="45" xfId="0" applyFont="1" applyFill="1" applyBorder="1" applyAlignment="1" applyProtection="1">
      <alignment horizontal="center" vertical="center"/>
      <protection locked="0"/>
    </xf>
    <xf numFmtId="180" fontId="9" fillId="26" borderId="29" xfId="0" applyNumberFormat="1" applyFont="1" applyFill="1" applyBorder="1" applyAlignment="1" applyProtection="1">
      <alignment vertical="center"/>
      <protection/>
    </xf>
    <xf numFmtId="0" fontId="37" fillId="23" borderId="0" xfId="61" applyNumberFormat="1" applyFont="1" applyFill="1" applyAlignment="1" applyProtection="1" quotePrefix="1">
      <alignment horizontal="left" vertical="center"/>
      <protection locked="0"/>
    </xf>
    <xf numFmtId="179" fontId="9" fillId="26" borderId="29" xfId="0" applyNumberFormat="1" applyFont="1" applyFill="1" applyBorder="1" applyAlignment="1">
      <alignment vertical="center"/>
    </xf>
    <xf numFmtId="0" fontId="3" fillId="24" borderId="14" xfId="0" applyFont="1" applyFill="1" applyBorder="1" applyAlignment="1" applyProtection="1" quotePrefix="1">
      <alignment horizontal="left" vertical="center"/>
      <protection locked="0"/>
    </xf>
    <xf numFmtId="0" fontId="3" fillId="24" borderId="0" xfId="61" applyNumberFormat="1" applyFont="1" applyFill="1" applyAlignment="1" applyProtection="1">
      <alignment horizontal="right" vertical="center"/>
      <protection locked="0"/>
    </xf>
    <xf numFmtId="0" fontId="3" fillId="24" borderId="0" xfId="61" applyNumberFormat="1" applyFont="1" applyFill="1" applyAlignment="1" applyProtection="1" quotePrefix="1">
      <alignment horizontal="left" vertical="center"/>
      <protection locked="0"/>
    </xf>
    <xf numFmtId="0" fontId="37" fillId="27" borderId="0" xfId="61" applyNumberFormat="1" applyFont="1" applyFill="1" applyAlignment="1" applyProtection="1">
      <alignment vertical="center"/>
      <protection locked="0"/>
    </xf>
    <xf numFmtId="0" fontId="31" fillId="27" borderId="0" xfId="61" applyNumberFormat="1" applyFont="1" applyFill="1" applyAlignment="1" applyProtection="1">
      <alignment horizontal="center" vertical="center"/>
      <protection locked="0"/>
    </xf>
    <xf numFmtId="0" fontId="37" fillId="27" borderId="0" xfId="61" applyNumberFormat="1" applyFont="1" applyFill="1" applyAlignment="1" applyProtection="1" quotePrefix="1">
      <alignment horizontal="left" vertical="center"/>
      <protection locked="0"/>
    </xf>
    <xf numFmtId="0" fontId="3" fillId="24" borderId="0" xfId="61" applyNumberFormat="1" applyFont="1" applyFill="1" applyAlignment="1" applyProtection="1" quotePrefix="1">
      <alignment horizontal="right" vertical="center"/>
      <protection locked="0"/>
    </xf>
    <xf numFmtId="0" fontId="31" fillId="24" borderId="56" xfId="61" applyNumberFormat="1" applyFont="1" applyFill="1" applyBorder="1" applyAlignment="1" applyProtection="1">
      <alignment horizontal="center" vertical="center"/>
      <protection locked="0"/>
    </xf>
    <xf numFmtId="184" fontId="33" fillId="24" borderId="57" xfId="61" applyNumberFormat="1" applyFont="1" applyFill="1" applyBorder="1" applyAlignment="1" applyProtection="1">
      <alignment horizontal="center" vertical="center"/>
      <protection locked="0"/>
    </xf>
    <xf numFmtId="41" fontId="33" fillId="24" borderId="57" xfId="61" applyNumberFormat="1" applyFont="1" applyFill="1" applyBorder="1" applyAlignment="1" applyProtection="1">
      <alignment vertical="center" wrapText="1"/>
      <protection locked="0"/>
    </xf>
    <xf numFmtId="0" fontId="33" fillId="24" borderId="57" xfId="61" applyNumberFormat="1" applyFont="1" applyFill="1" applyBorder="1" applyAlignment="1" applyProtection="1">
      <alignment horizontal="center" vertical="center"/>
      <protection locked="0"/>
    </xf>
    <xf numFmtId="198" fontId="33" fillId="24" borderId="57" xfId="61" applyNumberFormat="1" applyFont="1" applyFill="1" applyBorder="1" applyAlignment="1" applyProtection="1">
      <alignment vertical="center"/>
      <protection locked="0"/>
    </xf>
    <xf numFmtId="5" fontId="33" fillId="24" borderId="57" xfId="61" applyNumberFormat="1" applyFont="1" applyFill="1" applyBorder="1" applyAlignment="1" applyProtection="1">
      <alignment vertical="center"/>
      <protection locked="0"/>
    </xf>
    <xf numFmtId="0" fontId="33" fillId="24" borderId="58" xfId="61" applyNumberFormat="1" applyFont="1" applyFill="1" applyBorder="1" applyAlignment="1" applyProtection="1">
      <alignment vertical="center"/>
      <protection locked="0"/>
    </xf>
    <xf numFmtId="5" fontId="33" fillId="24" borderId="36" xfId="61" applyNumberFormat="1" applyFont="1" applyFill="1" applyBorder="1" applyAlignment="1" applyProtection="1">
      <alignment vertical="center"/>
      <protection locked="0"/>
    </xf>
    <xf numFmtId="0" fontId="38" fillId="23" borderId="0" xfId="61" applyNumberFormat="1" applyFont="1" applyFill="1" applyAlignment="1" applyProtection="1">
      <alignment horizontal="right" vertical="center"/>
      <protection locked="0"/>
    </xf>
    <xf numFmtId="0" fontId="38" fillId="23" borderId="0" xfId="61" applyNumberFormat="1" applyFont="1" applyFill="1" applyAlignment="1" applyProtection="1" quotePrefix="1">
      <alignment horizontal="left" vertical="center"/>
      <protection locked="0"/>
    </xf>
    <xf numFmtId="0" fontId="3" fillId="28" borderId="0" xfId="61" applyNumberFormat="1" applyFont="1" applyFill="1" applyAlignment="1" applyProtection="1" quotePrefix="1">
      <alignment horizontal="right" vertical="center"/>
      <protection locked="0"/>
    </xf>
    <xf numFmtId="0" fontId="34" fillId="0" borderId="29" xfId="0" applyFont="1" applyFill="1" applyBorder="1" applyAlignment="1" applyProtection="1">
      <alignment horizontal="center" vertical="center"/>
      <protection locked="0"/>
    </xf>
    <xf numFmtId="0" fontId="39" fillId="27" borderId="0" xfId="61" applyNumberFormat="1" applyFont="1" applyFill="1" applyAlignment="1" applyProtection="1">
      <alignment vertical="center"/>
      <protection locked="0"/>
    </xf>
    <xf numFmtId="0" fontId="46" fillId="27" borderId="0" xfId="61" applyNumberFormat="1" applyFont="1" applyFill="1" applyAlignment="1" applyProtection="1">
      <alignment vertical="center"/>
      <protection locked="0"/>
    </xf>
    <xf numFmtId="0" fontId="47" fillId="27" borderId="0" xfId="61" applyNumberFormat="1" applyFont="1" applyFill="1" applyAlignment="1" applyProtection="1">
      <alignment vertical="center"/>
      <protection locked="0"/>
    </xf>
    <xf numFmtId="0" fontId="48" fillId="29" borderId="0" xfId="0" applyFont="1" applyFill="1" applyAlignment="1" applyProtection="1">
      <alignment vertical="center"/>
      <protection locked="0"/>
    </xf>
    <xf numFmtId="0" fontId="48" fillId="29" borderId="0" xfId="0" applyFont="1" applyFill="1" applyAlignment="1" applyProtection="1">
      <alignment vertical="center"/>
      <protection locked="0"/>
    </xf>
    <xf numFmtId="178" fontId="49" fillId="30" borderId="28" xfId="0" applyNumberFormat="1" applyFont="1" applyFill="1" applyBorder="1" applyAlignment="1" applyProtection="1">
      <alignment vertical="center"/>
      <protection locked="0"/>
    </xf>
    <xf numFmtId="178" fontId="49" fillId="30" borderId="27" xfId="0" applyNumberFormat="1" applyFont="1" applyFill="1" applyBorder="1" applyAlignment="1" applyProtection="1">
      <alignment vertical="center"/>
      <protection locked="0"/>
    </xf>
    <xf numFmtId="0" fontId="48" fillId="29" borderId="0" xfId="0" applyNumberFormat="1" applyFont="1" applyFill="1" applyAlignment="1" applyProtection="1">
      <alignment vertical="center"/>
      <protection locked="0"/>
    </xf>
    <xf numFmtId="0" fontId="48" fillId="29" borderId="0" xfId="0" applyNumberFormat="1" applyFont="1" applyFill="1" applyBorder="1" applyAlignment="1" applyProtection="1">
      <alignment horizontal="center" vertical="center"/>
      <protection locked="0"/>
    </xf>
    <xf numFmtId="0" fontId="48" fillId="29" borderId="0" xfId="0" applyNumberFormat="1" applyFont="1" applyFill="1" applyBorder="1" applyAlignment="1" applyProtection="1">
      <alignment vertical="top"/>
      <protection locked="0"/>
    </xf>
    <xf numFmtId="0" fontId="48" fillId="29" borderId="0" xfId="0" applyFont="1" applyFill="1" applyBorder="1" applyAlignment="1" applyProtection="1">
      <alignment vertical="center"/>
      <protection locked="0"/>
    </xf>
    <xf numFmtId="178" fontId="49" fillId="30" borderId="49" xfId="0" applyNumberFormat="1"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quotePrefix="1">
      <alignment horizontal="left" vertical="center"/>
      <protection locked="0"/>
    </xf>
    <xf numFmtId="0" fontId="48" fillId="29" borderId="0" xfId="0" applyFont="1" applyFill="1" applyAlignment="1" applyProtection="1" quotePrefix="1">
      <alignment horizontal="left" vertical="center"/>
      <protection locked="0"/>
    </xf>
    <xf numFmtId="0" fontId="50" fillId="29" borderId="0" xfId="0" applyFont="1" applyFill="1" applyAlignment="1" applyProtection="1">
      <alignment vertical="center"/>
      <protection locked="0"/>
    </xf>
    <xf numFmtId="0" fontId="48" fillId="29" borderId="29" xfId="0" applyFont="1" applyFill="1" applyBorder="1" applyAlignment="1" applyProtection="1">
      <alignment horizontal="center" vertical="center"/>
      <protection locked="0"/>
    </xf>
    <xf numFmtId="179" fontId="10" fillId="25" borderId="29" xfId="61" applyNumberFormat="1" applyFont="1" applyFill="1" applyBorder="1" applyAlignment="1" applyProtection="1" quotePrefix="1">
      <alignment vertical="center"/>
      <protection locked="0"/>
    </xf>
    <xf numFmtId="178" fontId="49" fillId="30" borderId="49" xfId="0" applyNumberFormat="1" applyFont="1" applyFill="1" applyBorder="1" applyAlignment="1" applyProtection="1">
      <alignment vertical="center"/>
      <protection locked="0"/>
    </xf>
    <xf numFmtId="178" fontId="49" fillId="30" borderId="27" xfId="0" applyNumberFormat="1" applyFont="1" applyFill="1" applyBorder="1" applyAlignment="1" applyProtection="1">
      <alignment vertical="center"/>
      <protection locked="0"/>
    </xf>
    <xf numFmtId="178" fontId="49" fillId="30" borderId="28" xfId="0" applyNumberFormat="1" applyFont="1" applyFill="1" applyBorder="1" applyAlignment="1" applyProtection="1">
      <alignment vertical="center"/>
      <protection locked="0"/>
    </xf>
    <xf numFmtId="0" fontId="50" fillId="29" borderId="0" xfId="0" applyFont="1" applyFill="1" applyAlignment="1" applyProtection="1" quotePrefix="1">
      <alignment horizontal="left" vertical="center"/>
      <protection locked="0"/>
    </xf>
    <xf numFmtId="178" fontId="10" fillId="25" borderId="19" xfId="61" applyNumberFormat="1" applyFont="1" applyFill="1" applyBorder="1" applyAlignment="1" applyProtection="1">
      <alignment vertical="center"/>
      <protection locked="0"/>
    </xf>
    <xf numFmtId="178" fontId="9" fillId="0" borderId="16" xfId="0" applyNumberFormat="1" applyFont="1" applyBorder="1" applyAlignment="1">
      <alignment vertical="center"/>
    </xf>
    <xf numFmtId="0" fontId="3" fillId="24" borderId="19" xfId="0" applyFont="1" applyFill="1" applyBorder="1" applyAlignment="1" applyProtection="1" quotePrefix="1">
      <alignment horizontal="center" vertical="center"/>
      <protection locked="0"/>
    </xf>
    <xf numFmtId="0" fontId="3" fillId="24" borderId="16" xfId="0" applyFont="1" applyFill="1" applyBorder="1" applyAlignment="1" applyProtection="1">
      <alignment horizontal="center" vertical="center"/>
      <protection locked="0"/>
    </xf>
    <xf numFmtId="176" fontId="9" fillId="24" borderId="19" xfId="0" applyNumberFormat="1" applyFont="1" applyFill="1" applyBorder="1" applyAlignment="1" applyProtection="1" quotePrefix="1">
      <alignment horizontal="left" vertical="center"/>
      <protection locked="0"/>
    </xf>
    <xf numFmtId="176" fontId="9" fillId="0" borderId="14" xfId="0" applyNumberFormat="1" applyFont="1" applyBorder="1" applyAlignment="1" applyProtection="1">
      <alignment vertical="center"/>
      <protection locked="0"/>
    </xf>
    <xf numFmtId="184" fontId="10" fillId="25" borderId="14" xfId="0" applyNumberFormat="1" applyFont="1" applyFill="1" applyBorder="1" applyAlignment="1" applyProtection="1">
      <alignment horizontal="left" vertical="center"/>
      <protection locked="0"/>
    </xf>
    <xf numFmtId="184" fontId="10" fillId="25" borderId="16" xfId="0" applyNumberFormat="1" applyFont="1" applyFill="1" applyBorder="1" applyAlignment="1" applyProtection="1">
      <alignment horizontal="left" vertical="center"/>
      <protection locked="0"/>
    </xf>
    <xf numFmtId="0" fontId="4" fillId="24" borderId="0" xfId="0" applyFont="1" applyFill="1" applyAlignment="1" applyProtection="1" quotePrefix="1">
      <alignment horizontal="center" vertical="center"/>
      <protection locked="0"/>
    </xf>
    <xf numFmtId="0" fontId="4" fillId="24" borderId="0" xfId="0" applyFont="1" applyFill="1" applyAlignment="1" applyProtection="1">
      <alignment horizontal="center" vertical="center"/>
      <protection locked="0"/>
    </xf>
    <xf numFmtId="0" fontId="3" fillId="24" borderId="19" xfId="0" applyFont="1" applyFill="1" applyBorder="1" applyAlignment="1" applyProtection="1">
      <alignment horizontal="center" vertical="center"/>
      <protection locked="0"/>
    </xf>
    <xf numFmtId="176" fontId="10" fillId="25" borderId="19" xfId="0" applyNumberFormat="1" applyFont="1" applyFill="1" applyBorder="1" applyAlignment="1" applyProtection="1">
      <alignment vertical="center"/>
      <protection locked="0"/>
    </xf>
    <xf numFmtId="176" fontId="10" fillId="25" borderId="14" xfId="0" applyNumberFormat="1" applyFont="1" applyFill="1" applyBorder="1" applyAlignment="1" applyProtection="1">
      <alignment vertical="center"/>
      <protection locked="0"/>
    </xf>
    <xf numFmtId="176" fontId="10" fillId="25" borderId="16" xfId="0" applyNumberFormat="1" applyFont="1" applyFill="1" applyBorder="1" applyAlignment="1" applyProtection="1">
      <alignment vertical="center"/>
      <protection locked="0"/>
    </xf>
    <xf numFmtId="0" fontId="3" fillId="24" borderId="39" xfId="0" applyFont="1" applyFill="1" applyBorder="1" applyAlignment="1" applyProtection="1" quotePrefix="1">
      <alignment horizontal="center" vertical="center" textRotation="255"/>
      <protection locked="0"/>
    </xf>
    <xf numFmtId="0" fontId="3" fillId="24" borderId="41" xfId="0" applyFont="1" applyFill="1" applyBorder="1" applyAlignment="1" applyProtection="1">
      <alignment vertical="center" textRotation="255"/>
      <protection locked="0"/>
    </xf>
    <xf numFmtId="0" fontId="3" fillId="24" borderId="50" xfId="0" applyFont="1" applyFill="1" applyBorder="1" applyAlignment="1" applyProtection="1">
      <alignment vertical="center" textRotation="255"/>
      <protection locked="0"/>
    </xf>
    <xf numFmtId="0" fontId="3" fillId="24" borderId="40" xfId="0" applyFont="1" applyFill="1" applyBorder="1" applyAlignment="1" applyProtection="1">
      <alignment vertical="center" textRotation="255"/>
      <protection locked="0"/>
    </xf>
    <xf numFmtId="179" fontId="10" fillId="25" borderId="19" xfId="0" applyNumberFormat="1" applyFont="1" applyFill="1" applyBorder="1" applyAlignment="1" applyProtection="1">
      <alignment vertical="center"/>
      <protection locked="0"/>
    </xf>
    <xf numFmtId="179" fontId="10" fillId="25" borderId="14" xfId="0" applyNumberFormat="1" applyFont="1" applyFill="1" applyBorder="1" applyAlignment="1" applyProtection="1">
      <alignment vertical="center"/>
      <protection locked="0"/>
    </xf>
    <xf numFmtId="178" fontId="10" fillId="25" borderId="19" xfId="0" applyNumberFormat="1" applyFont="1" applyFill="1" applyBorder="1" applyAlignment="1" applyProtection="1">
      <alignment vertical="center"/>
      <protection locked="0"/>
    </xf>
    <xf numFmtId="178" fontId="10" fillId="25" borderId="14" xfId="0" applyNumberFormat="1" applyFont="1" applyFill="1" applyBorder="1" applyAlignment="1" applyProtection="1">
      <alignment vertical="center"/>
      <protection locked="0"/>
    </xf>
    <xf numFmtId="0" fontId="3" fillId="24" borderId="22" xfId="0" applyFont="1" applyFill="1" applyBorder="1" applyAlignment="1" applyProtection="1" quotePrefix="1">
      <alignment horizontal="center" vertical="center"/>
      <protection locked="0"/>
    </xf>
    <xf numFmtId="0" fontId="3" fillId="24" borderId="23" xfId="0" applyFont="1" applyFill="1" applyBorder="1" applyAlignment="1" applyProtection="1">
      <alignment horizontal="center" vertical="center"/>
      <protection locked="0"/>
    </xf>
    <xf numFmtId="0" fontId="3" fillId="24" borderId="24" xfId="0" applyFont="1" applyFill="1" applyBorder="1" applyAlignment="1" applyProtection="1">
      <alignment horizontal="center" vertical="center"/>
      <protection locked="0"/>
    </xf>
    <xf numFmtId="0" fontId="3" fillId="24" borderId="25" xfId="0" applyFont="1" applyFill="1" applyBorder="1" applyAlignment="1" applyProtection="1">
      <alignment horizontal="center" vertical="center"/>
      <protection locked="0"/>
    </xf>
    <xf numFmtId="0" fontId="3" fillId="24" borderId="19" xfId="0" applyNumberFormat="1" applyFont="1" applyFill="1" applyBorder="1" applyAlignment="1" applyProtection="1" quotePrefix="1">
      <alignment horizontal="center" vertical="center"/>
      <protection locked="0"/>
    </xf>
    <xf numFmtId="0" fontId="3" fillId="24" borderId="14" xfId="0" applyNumberFormat="1" applyFont="1" applyFill="1" applyBorder="1" applyAlignment="1" applyProtection="1">
      <alignment horizontal="center" vertical="center"/>
      <protection locked="0"/>
    </xf>
    <xf numFmtId="0" fontId="3" fillId="24" borderId="16" xfId="0" applyNumberFormat="1" applyFont="1" applyFill="1" applyBorder="1" applyAlignment="1" applyProtection="1">
      <alignment horizontal="center" vertical="center"/>
      <protection locked="0"/>
    </xf>
    <xf numFmtId="186" fontId="10" fillId="25" borderId="19" xfId="0" applyNumberFormat="1" applyFont="1" applyFill="1" applyBorder="1" applyAlignment="1" applyProtection="1">
      <alignment vertical="center"/>
      <protection locked="0"/>
    </xf>
    <xf numFmtId="186" fontId="10" fillId="25" borderId="14" xfId="0" applyNumberFormat="1" applyFont="1" applyFill="1" applyBorder="1" applyAlignment="1" applyProtection="1">
      <alignment vertical="center"/>
      <protection locked="0"/>
    </xf>
    <xf numFmtId="186" fontId="10" fillId="25" borderId="16" xfId="0" applyNumberFormat="1" applyFont="1" applyFill="1" applyBorder="1" applyAlignment="1" applyProtection="1">
      <alignment vertical="center"/>
      <protection locked="0"/>
    </xf>
    <xf numFmtId="176" fontId="10" fillId="24" borderId="19" xfId="0" applyNumberFormat="1" applyFont="1" applyFill="1" applyBorder="1" applyAlignment="1" applyProtection="1">
      <alignment vertical="center"/>
      <protection locked="0"/>
    </xf>
    <xf numFmtId="176" fontId="10" fillId="24" borderId="14" xfId="0" applyNumberFormat="1" applyFont="1" applyFill="1" applyBorder="1" applyAlignment="1" applyProtection="1">
      <alignment vertical="center"/>
      <protection locked="0"/>
    </xf>
    <xf numFmtId="176" fontId="10" fillId="24" borderId="16" xfId="0" applyNumberFormat="1" applyFont="1" applyFill="1" applyBorder="1" applyAlignment="1" applyProtection="1">
      <alignment vertical="center"/>
      <protection locked="0"/>
    </xf>
    <xf numFmtId="178" fontId="9" fillId="26" borderId="19" xfId="0" applyNumberFormat="1" applyFont="1" applyFill="1" applyBorder="1" applyAlignment="1" applyProtection="1">
      <alignment vertical="center"/>
      <protection/>
    </xf>
    <xf numFmtId="178" fontId="9" fillId="26" borderId="16" xfId="0" applyNumberFormat="1" applyFont="1" applyFill="1" applyBorder="1" applyAlignment="1" applyProtection="1">
      <alignment vertical="center"/>
      <protection/>
    </xf>
    <xf numFmtId="186" fontId="9" fillId="26" borderId="19" xfId="0" applyNumberFormat="1" applyFont="1" applyFill="1" applyBorder="1" applyAlignment="1" applyProtection="1">
      <alignment vertical="center"/>
      <protection/>
    </xf>
    <xf numFmtId="186" fontId="9" fillId="26" borderId="14" xfId="0" applyNumberFormat="1" applyFont="1" applyFill="1" applyBorder="1" applyAlignment="1" applyProtection="1">
      <alignment vertical="center"/>
      <protection/>
    </xf>
    <xf numFmtId="186" fontId="9" fillId="26" borderId="16" xfId="0" applyNumberFormat="1" applyFont="1" applyFill="1" applyBorder="1" applyAlignment="1" applyProtection="1">
      <alignment vertical="center"/>
      <protection/>
    </xf>
    <xf numFmtId="0" fontId="3" fillId="24" borderId="14" xfId="0" applyFont="1" applyFill="1" applyBorder="1" applyAlignment="1" applyProtection="1">
      <alignment horizontal="center" vertical="center"/>
      <protection locked="0"/>
    </xf>
    <xf numFmtId="0" fontId="3" fillId="23" borderId="14" xfId="0" applyFont="1" applyFill="1" applyBorder="1" applyAlignment="1" applyProtection="1">
      <alignment horizontal="center" vertical="center"/>
      <protection locked="0"/>
    </xf>
    <xf numFmtId="0" fontId="3" fillId="24" borderId="14" xfId="0" applyFont="1" applyFill="1" applyBorder="1" applyAlignment="1" quotePrefix="1">
      <alignment horizontal="center" vertical="center"/>
    </xf>
    <xf numFmtId="0" fontId="0" fillId="23" borderId="14" xfId="0" applyFill="1" applyBorder="1" applyAlignment="1" applyProtection="1">
      <alignment horizontal="center" vertical="center"/>
      <protection locked="0"/>
    </xf>
    <xf numFmtId="178" fontId="9" fillId="26" borderId="19" xfId="0" applyNumberFormat="1" applyFont="1" applyFill="1" applyBorder="1" applyAlignment="1">
      <alignment vertical="center"/>
    </xf>
    <xf numFmtId="178" fontId="9" fillId="26" borderId="16" xfId="0" applyNumberFormat="1" applyFont="1" applyFill="1" applyBorder="1" applyAlignment="1">
      <alignment vertical="center"/>
    </xf>
    <xf numFmtId="0" fontId="3" fillId="24" borderId="15" xfId="0" applyFont="1" applyFill="1" applyBorder="1" applyAlignment="1" applyProtection="1" quotePrefix="1">
      <alignment horizontal="center" vertical="center"/>
      <protection locked="0"/>
    </xf>
    <xf numFmtId="0" fontId="3" fillId="23" borderId="15" xfId="0" applyFont="1" applyFill="1" applyBorder="1" applyAlignment="1" applyProtection="1">
      <alignment horizontal="center" vertical="center"/>
      <protection locked="0"/>
    </xf>
    <xf numFmtId="0" fontId="3" fillId="24" borderId="20" xfId="0" applyFont="1" applyFill="1" applyBorder="1" applyAlignment="1" applyProtection="1" quotePrefix="1">
      <alignment horizontal="right" vertical="center"/>
      <protection locked="0"/>
    </xf>
    <xf numFmtId="0" fontId="3" fillId="24" borderId="15" xfId="0" applyFont="1" applyFill="1" applyBorder="1" applyAlignment="1">
      <alignment vertical="center"/>
    </xf>
    <xf numFmtId="0" fontId="3" fillId="24" borderId="11" xfId="0" applyFont="1" applyFill="1" applyBorder="1" applyAlignment="1" applyProtection="1" quotePrefix="1">
      <alignment horizontal="center" vertical="center"/>
      <protection locked="0"/>
    </xf>
    <xf numFmtId="0" fontId="3" fillId="23" borderId="11" xfId="0" applyFont="1" applyFill="1" applyBorder="1" applyAlignment="1" applyProtection="1">
      <alignment horizontal="center" vertical="center"/>
      <protection locked="0"/>
    </xf>
    <xf numFmtId="0" fontId="3" fillId="24" borderId="19" xfId="0" applyFont="1" applyFill="1" applyBorder="1" applyAlignment="1" applyProtection="1" quotePrefix="1">
      <alignment horizontal="right" vertical="center"/>
      <protection locked="0"/>
    </xf>
    <xf numFmtId="0" fontId="3" fillId="24" borderId="14" xfId="0" applyFont="1" applyFill="1" applyBorder="1" applyAlignment="1" applyProtection="1">
      <alignment horizontal="right" vertical="center"/>
      <protection locked="0"/>
    </xf>
    <xf numFmtId="0" fontId="3" fillId="24" borderId="14" xfId="0" applyFont="1" applyFill="1" applyBorder="1" applyAlignment="1" applyProtection="1">
      <alignment horizontal="left" vertical="center"/>
      <protection locked="0"/>
    </xf>
    <xf numFmtId="0" fontId="3" fillId="24" borderId="14" xfId="0" applyFont="1" applyFill="1" applyBorder="1" applyAlignment="1" applyProtection="1">
      <alignment vertical="center"/>
      <protection locked="0"/>
    </xf>
    <xf numFmtId="178" fontId="9" fillId="26" borderId="22" xfId="0" applyNumberFormat="1" applyFont="1" applyFill="1" applyBorder="1" applyAlignment="1" applyProtection="1">
      <alignment vertical="center"/>
      <protection/>
    </xf>
    <xf numFmtId="178" fontId="9" fillId="26" borderId="23" xfId="0" applyNumberFormat="1" applyFont="1" applyFill="1" applyBorder="1" applyAlignment="1" applyProtection="1">
      <alignment vertical="center"/>
      <protection/>
    </xf>
    <xf numFmtId="0" fontId="3" fillId="24" borderId="14" xfId="0" applyFont="1" applyFill="1" applyBorder="1" applyAlignment="1" applyProtection="1" quotePrefix="1">
      <alignment horizontal="center" vertical="center"/>
      <protection locked="0"/>
    </xf>
    <xf numFmtId="179" fontId="9" fillId="26" borderId="19" xfId="0" applyNumberFormat="1" applyFont="1" applyFill="1" applyBorder="1" applyAlignment="1" applyProtection="1">
      <alignment vertical="center"/>
      <protection/>
    </xf>
    <xf numFmtId="179" fontId="9" fillId="26" borderId="14" xfId="0" applyNumberFormat="1" applyFont="1" applyFill="1" applyBorder="1" applyAlignment="1" applyProtection="1">
      <alignment vertical="center"/>
      <protection/>
    </xf>
    <xf numFmtId="179" fontId="9" fillId="26" borderId="16" xfId="0" applyNumberFormat="1" applyFont="1" applyFill="1" applyBorder="1" applyAlignment="1" applyProtection="1">
      <alignment vertical="center"/>
      <protection/>
    </xf>
    <xf numFmtId="180" fontId="9" fillId="26" borderId="19" xfId="0" applyNumberFormat="1" applyFont="1" applyFill="1" applyBorder="1" applyAlignment="1" applyProtection="1">
      <alignment vertical="center"/>
      <protection/>
    </xf>
    <xf numFmtId="180" fontId="9" fillId="26" borderId="14" xfId="0" applyNumberFormat="1" applyFont="1" applyFill="1" applyBorder="1" applyAlignment="1" applyProtection="1">
      <alignment vertical="center"/>
      <protection/>
    </xf>
    <xf numFmtId="180" fontId="9" fillId="26" borderId="16" xfId="0" applyNumberFormat="1" applyFont="1" applyFill="1" applyBorder="1" applyAlignment="1" applyProtection="1">
      <alignment vertical="center"/>
      <protection/>
    </xf>
    <xf numFmtId="0" fontId="3" fillId="24" borderId="59" xfId="0" applyFont="1" applyFill="1" applyBorder="1" applyAlignment="1" applyProtection="1">
      <alignment horizontal="center" vertical="center"/>
      <protection locked="0"/>
    </xf>
    <xf numFmtId="0" fontId="3" fillId="24" borderId="60" xfId="0" applyFont="1" applyFill="1" applyBorder="1" applyAlignment="1">
      <alignment horizontal="center" vertical="center"/>
    </xf>
    <xf numFmtId="178" fontId="9" fillId="26" borderId="21" xfId="0" applyNumberFormat="1" applyFont="1" applyFill="1" applyBorder="1" applyAlignment="1" applyProtection="1">
      <alignment vertical="center"/>
      <protection/>
    </xf>
    <xf numFmtId="178" fontId="9" fillId="26" borderId="18" xfId="0" applyNumberFormat="1" applyFont="1" applyFill="1" applyBorder="1" applyAlignment="1" applyProtection="1">
      <alignment vertical="center"/>
      <protection/>
    </xf>
    <xf numFmtId="0" fontId="3" fillId="24" borderId="13" xfId="0" applyFont="1" applyFill="1" applyBorder="1" applyAlignment="1" applyProtection="1" quotePrefix="1">
      <alignment horizontal="center" vertical="center"/>
      <protection locked="0"/>
    </xf>
    <xf numFmtId="0" fontId="3" fillId="23" borderId="13" xfId="0" applyFont="1" applyFill="1" applyBorder="1" applyAlignment="1" applyProtection="1">
      <alignment horizontal="center" vertical="center"/>
      <protection locked="0"/>
    </xf>
    <xf numFmtId="0" fontId="3" fillId="24" borderId="13" xfId="0" applyFont="1" applyFill="1" applyBorder="1" applyAlignment="1">
      <alignment horizontal="center" vertical="center"/>
    </xf>
    <xf numFmtId="178" fontId="9" fillId="26" borderId="24" xfId="0" applyNumberFormat="1" applyFont="1" applyFill="1" applyBorder="1" applyAlignment="1" applyProtection="1">
      <alignment vertical="center"/>
      <protection/>
    </xf>
    <xf numFmtId="178" fontId="9" fillId="26" borderId="25" xfId="0" applyNumberFormat="1" applyFont="1" applyFill="1" applyBorder="1" applyAlignment="1" applyProtection="1">
      <alignment vertical="center"/>
      <protection/>
    </xf>
    <xf numFmtId="0" fontId="3" fillId="24" borderId="13" xfId="0" applyFont="1" applyFill="1" applyBorder="1" applyAlignment="1" applyProtection="1">
      <alignment horizontal="center" vertical="center"/>
      <protection locked="0"/>
    </xf>
    <xf numFmtId="178" fontId="9" fillId="26" borderId="24" xfId="0" applyNumberFormat="1" applyFont="1" applyFill="1" applyBorder="1" applyAlignment="1" applyProtection="1">
      <alignment vertical="center"/>
      <protection locked="0"/>
    </xf>
    <xf numFmtId="178" fontId="9" fillId="26" borderId="25" xfId="0" applyNumberFormat="1" applyFont="1" applyFill="1" applyBorder="1" applyAlignment="1" applyProtection="1">
      <alignment vertical="center"/>
      <protection locked="0"/>
    </xf>
    <xf numFmtId="176" fontId="3" fillId="24" borderId="28" xfId="0" applyNumberFormat="1" applyFont="1" applyFill="1" applyBorder="1" applyAlignment="1" applyProtection="1" quotePrefix="1">
      <alignment horizontal="left" vertical="center"/>
      <protection locked="0"/>
    </xf>
    <xf numFmtId="176" fontId="3" fillId="24" borderId="28" xfId="0" applyNumberFormat="1" applyFont="1" applyFill="1" applyBorder="1" applyAlignment="1" applyProtection="1">
      <alignment vertical="center"/>
      <protection locked="0"/>
    </xf>
    <xf numFmtId="0" fontId="10" fillId="25" borderId="28" xfId="0" applyFont="1" applyFill="1" applyBorder="1" applyAlignment="1" applyProtection="1">
      <alignment horizontal="center" vertical="center"/>
      <protection locked="0"/>
    </xf>
    <xf numFmtId="0" fontId="49" fillId="30" borderId="15" xfId="0" applyFont="1" applyFill="1" applyBorder="1" applyAlignment="1" applyProtection="1">
      <alignment horizontal="left" vertical="center"/>
      <protection locked="0"/>
    </xf>
    <xf numFmtId="0" fontId="49" fillId="30" borderId="15" xfId="0" applyFont="1" applyFill="1" applyBorder="1" applyAlignment="1">
      <alignment vertical="center"/>
    </xf>
    <xf numFmtId="178" fontId="9" fillId="26" borderId="20" xfId="0" applyNumberFormat="1" applyFont="1" applyFill="1" applyBorder="1" applyAlignment="1" applyProtection="1">
      <alignment vertical="center"/>
      <protection/>
    </xf>
    <xf numFmtId="178" fontId="9" fillId="26" borderId="17" xfId="0" applyNumberFormat="1" applyFont="1" applyFill="1" applyBorder="1" applyAlignment="1" applyProtection="1">
      <alignment vertical="center"/>
      <protection/>
    </xf>
    <xf numFmtId="176" fontId="3" fillId="24" borderId="27" xfId="0" applyNumberFormat="1" applyFont="1" applyFill="1" applyBorder="1" applyAlignment="1" applyProtection="1">
      <alignment vertical="center"/>
      <protection locked="0"/>
    </xf>
    <xf numFmtId="0" fontId="3" fillId="24" borderId="27" xfId="0" applyFont="1" applyFill="1" applyBorder="1" applyAlignment="1" applyProtection="1">
      <alignment horizontal="center" vertical="center"/>
      <protection locked="0"/>
    </xf>
    <xf numFmtId="176" fontId="3" fillId="24" borderId="19" xfId="0" applyNumberFormat="1" applyFont="1" applyFill="1" applyBorder="1" applyAlignment="1" applyProtection="1" quotePrefix="1">
      <alignment horizontal="left" vertical="center" wrapText="1"/>
      <protection locked="0"/>
    </xf>
    <xf numFmtId="176" fontId="3" fillId="0" borderId="14" xfId="0" applyNumberFormat="1" applyFont="1" applyBorder="1" applyAlignment="1" applyProtection="1">
      <alignment vertical="center" wrapText="1"/>
      <protection locked="0"/>
    </xf>
    <xf numFmtId="176" fontId="3" fillId="0" borderId="16" xfId="0" applyNumberFormat="1" applyFont="1" applyBorder="1" applyAlignment="1" applyProtection="1">
      <alignment vertical="center" wrapText="1"/>
      <protection locked="0"/>
    </xf>
    <xf numFmtId="178" fontId="9" fillId="26" borderId="14" xfId="0" applyNumberFormat="1" applyFont="1" applyFill="1" applyBorder="1" applyAlignment="1" applyProtection="1">
      <alignment vertical="center"/>
      <protection/>
    </xf>
    <xf numFmtId="0" fontId="9" fillId="22" borderId="19" xfId="0" applyFont="1" applyFill="1" applyBorder="1" applyAlignment="1" applyProtection="1">
      <alignment horizontal="center" vertical="center"/>
      <protection locked="0"/>
    </xf>
    <xf numFmtId="0" fontId="9" fillId="22" borderId="14" xfId="0" applyFont="1" applyFill="1" applyBorder="1" applyAlignment="1" applyProtection="1">
      <alignment horizontal="center" vertical="center"/>
      <protection locked="0"/>
    </xf>
    <xf numFmtId="0" fontId="9" fillId="22" borderId="16" xfId="0" applyFont="1" applyFill="1" applyBorder="1" applyAlignment="1" applyProtection="1">
      <alignment horizontal="center" vertical="center"/>
      <protection locked="0"/>
    </xf>
    <xf numFmtId="176" fontId="3" fillId="24" borderId="33" xfId="0" applyNumberFormat="1" applyFont="1" applyFill="1" applyBorder="1" applyAlignment="1" applyProtection="1">
      <alignment vertical="center"/>
      <protection locked="0"/>
    </xf>
    <xf numFmtId="0" fontId="9" fillId="22" borderId="33" xfId="0" applyFont="1" applyFill="1" applyBorder="1" applyAlignment="1" applyProtection="1">
      <alignment horizontal="center" vertical="center"/>
      <protection locked="0"/>
    </xf>
    <xf numFmtId="0" fontId="9" fillId="22" borderId="61" xfId="0" applyFont="1" applyFill="1" applyBorder="1" applyAlignment="1" applyProtection="1">
      <alignment horizontal="center" vertical="center"/>
      <protection locked="0"/>
    </xf>
    <xf numFmtId="0" fontId="3" fillId="24" borderId="22" xfId="0" applyFont="1" applyFill="1" applyBorder="1" applyAlignment="1" applyProtection="1">
      <alignment horizontal="center" vertical="center"/>
      <protection locked="0"/>
    </xf>
    <xf numFmtId="0" fontId="3" fillId="0" borderId="62" xfId="0" applyFont="1" applyBorder="1" applyAlignment="1">
      <alignment horizontal="center" vertical="center"/>
    </xf>
    <xf numFmtId="0" fontId="3" fillId="0" borderId="63" xfId="0" applyFont="1" applyBorder="1" applyAlignment="1">
      <alignment horizontal="center" vertical="center"/>
    </xf>
    <xf numFmtId="176" fontId="3" fillId="24" borderId="62" xfId="0" applyNumberFormat="1" applyFont="1" applyFill="1" applyBorder="1" applyAlignment="1" applyProtection="1">
      <alignment vertical="center"/>
      <protection locked="0"/>
    </xf>
    <xf numFmtId="176" fontId="3" fillId="24" borderId="12" xfId="0" applyNumberFormat="1" applyFont="1" applyFill="1" applyBorder="1" applyAlignment="1" applyProtection="1">
      <alignment vertical="center"/>
      <protection locked="0"/>
    </xf>
    <xf numFmtId="176" fontId="3" fillId="24" borderId="63" xfId="0" applyNumberFormat="1" applyFont="1" applyFill="1" applyBorder="1" applyAlignment="1" applyProtection="1">
      <alignment vertical="center"/>
      <protection locked="0"/>
    </xf>
    <xf numFmtId="0" fontId="0" fillId="24" borderId="21" xfId="0" applyFill="1" applyBorder="1" applyAlignment="1" applyProtection="1" quotePrefix="1">
      <alignment horizontal="left" vertical="center"/>
      <protection locked="0"/>
    </xf>
    <xf numFmtId="0" fontId="0" fillId="24" borderId="0" xfId="0" applyFill="1" applyAlignment="1" applyProtection="1">
      <alignment vertical="center"/>
      <protection locked="0"/>
    </xf>
    <xf numFmtId="0" fontId="0" fillId="0" borderId="14" xfId="0" applyBorder="1" applyAlignment="1">
      <alignment vertical="center"/>
    </xf>
    <xf numFmtId="0" fontId="0" fillId="0" borderId="16" xfId="0" applyBorder="1" applyAlignment="1">
      <alignment vertical="center"/>
    </xf>
    <xf numFmtId="0" fontId="3" fillId="24" borderId="49" xfId="0" applyFont="1" applyFill="1" applyBorder="1" applyAlignment="1" applyProtection="1">
      <alignment horizontal="center" vertical="center"/>
      <protection locked="0"/>
    </xf>
    <xf numFmtId="0" fontId="3" fillId="24" borderId="47" xfId="0" applyFont="1" applyFill="1" applyBorder="1" applyAlignment="1" applyProtection="1">
      <alignment horizontal="center" vertical="center"/>
      <protection locked="0"/>
    </xf>
    <xf numFmtId="0" fontId="3" fillId="24" borderId="33" xfId="0" applyFont="1" applyFill="1" applyBorder="1" applyAlignment="1" applyProtection="1" quotePrefix="1">
      <alignment horizontal="center" vertical="center"/>
      <protection locked="0"/>
    </xf>
    <xf numFmtId="0" fontId="0" fillId="0" borderId="61" xfId="0" applyBorder="1" applyAlignment="1">
      <alignment horizontal="center" vertical="center"/>
    </xf>
    <xf numFmtId="0" fontId="9" fillId="24" borderId="19" xfId="0" applyFont="1" applyFill="1" applyBorder="1" applyAlignment="1" applyProtection="1">
      <alignment horizontal="center" vertical="center"/>
      <protection locked="0"/>
    </xf>
    <xf numFmtId="0" fontId="9" fillId="24" borderId="14" xfId="0" applyFont="1" applyFill="1" applyBorder="1" applyAlignment="1" applyProtection="1">
      <alignment horizontal="center" vertical="center"/>
      <protection locked="0"/>
    </xf>
    <xf numFmtId="0" fontId="9" fillId="24" borderId="16" xfId="0" applyFont="1" applyFill="1" applyBorder="1" applyAlignment="1" applyProtection="1">
      <alignment horizontal="center" vertical="center"/>
      <protection locked="0"/>
    </xf>
    <xf numFmtId="0" fontId="48" fillId="29" borderId="29" xfId="0" applyFont="1" applyFill="1" applyBorder="1" applyAlignment="1" applyProtection="1">
      <alignment horizontal="center" vertical="center"/>
      <protection locked="0"/>
    </xf>
    <xf numFmtId="0" fontId="0" fillId="29" borderId="29" xfId="0" applyFill="1" applyBorder="1" applyAlignment="1">
      <alignment horizontal="center" vertical="center"/>
    </xf>
    <xf numFmtId="0" fontId="3" fillId="24" borderId="11" xfId="0" applyFont="1" applyFill="1" applyBorder="1" applyAlignment="1" applyProtection="1">
      <alignment horizontal="center" vertical="center"/>
      <protection locked="0"/>
    </xf>
    <xf numFmtId="0" fontId="3" fillId="0" borderId="14" xfId="0" applyFont="1" applyBorder="1" applyAlignment="1">
      <alignment vertical="center"/>
    </xf>
    <xf numFmtId="0" fontId="3" fillId="0" borderId="16" xfId="0" applyFont="1" applyBorder="1" applyAlignment="1">
      <alignment vertical="center"/>
    </xf>
    <xf numFmtId="0" fontId="0" fillId="22" borderId="61" xfId="0" applyFill="1" applyBorder="1" applyAlignment="1" applyProtection="1">
      <alignment horizontal="center" vertical="center"/>
      <protection locked="0"/>
    </xf>
    <xf numFmtId="0" fontId="3" fillId="24" borderId="28" xfId="0" applyFont="1" applyFill="1" applyBorder="1" applyAlignment="1" applyProtection="1">
      <alignment horizontal="center" vertical="center"/>
      <protection locked="0"/>
    </xf>
    <xf numFmtId="182" fontId="9" fillId="26" borderId="42" xfId="0" applyNumberFormat="1" applyFont="1" applyFill="1" applyBorder="1" applyAlignment="1" applyProtection="1">
      <alignment vertical="center"/>
      <protection/>
    </xf>
    <xf numFmtId="182" fontId="9" fillId="26" borderId="44" xfId="0" applyNumberFormat="1" applyFont="1" applyFill="1" applyBorder="1" applyAlignment="1" applyProtection="1">
      <alignment vertical="center"/>
      <protection/>
    </xf>
    <xf numFmtId="176" fontId="3" fillId="24" borderId="39" xfId="0" applyNumberFormat="1" applyFont="1" applyFill="1" applyBorder="1" applyAlignment="1" applyProtection="1">
      <alignment vertical="center"/>
      <protection locked="0"/>
    </xf>
    <xf numFmtId="176" fontId="3" fillId="24" borderId="42" xfId="0" applyNumberFormat="1" applyFont="1" applyFill="1" applyBorder="1" applyAlignment="1" applyProtection="1">
      <alignment vertical="center"/>
      <protection locked="0"/>
    </xf>
    <xf numFmtId="0" fontId="3" fillId="24" borderId="39" xfId="0" applyFont="1" applyFill="1" applyBorder="1" applyAlignment="1" applyProtection="1">
      <alignment horizontal="center" vertical="center"/>
      <protection locked="0"/>
    </xf>
    <xf numFmtId="0" fontId="3" fillId="24" borderId="42" xfId="0" applyFont="1" applyFill="1" applyBorder="1" applyAlignment="1">
      <alignment vertical="center"/>
    </xf>
    <xf numFmtId="0" fontId="3" fillId="24" borderId="44" xfId="0" applyFont="1" applyFill="1" applyBorder="1" applyAlignment="1">
      <alignment vertical="center"/>
    </xf>
    <xf numFmtId="176" fontId="3" fillId="24" borderId="41" xfId="0" applyNumberFormat="1" applyFont="1" applyFill="1" applyBorder="1" applyAlignment="1" applyProtection="1">
      <alignment vertical="center"/>
      <protection locked="0"/>
    </xf>
    <xf numFmtId="176" fontId="3" fillId="24" borderId="31" xfId="0" applyNumberFormat="1" applyFont="1" applyFill="1" applyBorder="1" applyAlignment="1">
      <alignment vertical="center"/>
    </xf>
    <xf numFmtId="176" fontId="3" fillId="24" borderId="41" xfId="0" applyNumberFormat="1" applyFont="1" applyFill="1" applyBorder="1" applyAlignment="1">
      <alignment vertical="center"/>
    </xf>
    <xf numFmtId="0" fontId="3" fillId="24" borderId="50" xfId="0" applyFont="1" applyFill="1" applyBorder="1" applyAlignment="1" applyProtection="1">
      <alignment horizontal="right" vertical="center"/>
      <protection locked="0"/>
    </xf>
    <xf numFmtId="0" fontId="3" fillId="24" borderId="10" xfId="0" applyFont="1" applyFill="1" applyBorder="1" applyAlignment="1">
      <alignment vertical="center"/>
    </xf>
    <xf numFmtId="0" fontId="3" fillId="24" borderId="62" xfId="0" applyFont="1" applyFill="1" applyBorder="1" applyAlignment="1">
      <alignment vertical="center"/>
    </xf>
    <xf numFmtId="0" fontId="3" fillId="24" borderId="12" xfId="0" applyFont="1" applyFill="1" applyBorder="1" applyAlignment="1">
      <alignment vertical="center"/>
    </xf>
    <xf numFmtId="0" fontId="4" fillId="24" borderId="31" xfId="0" applyFont="1" applyFill="1" applyBorder="1" applyAlignment="1" applyProtection="1">
      <alignment vertical="center"/>
      <protection locked="0"/>
    </xf>
    <xf numFmtId="0" fontId="3" fillId="24" borderId="10" xfId="0" applyFont="1" applyFill="1" applyBorder="1" applyAlignment="1" applyProtection="1" quotePrefix="1">
      <alignment horizontal="left" vertical="center"/>
      <protection locked="0"/>
    </xf>
    <xf numFmtId="0" fontId="3" fillId="0" borderId="48" xfId="0" applyFont="1" applyBorder="1" applyAlignment="1">
      <alignment vertical="center"/>
    </xf>
    <xf numFmtId="0" fontId="3" fillId="0" borderId="12" xfId="0" applyFont="1" applyBorder="1" applyAlignment="1">
      <alignment vertical="center"/>
    </xf>
    <xf numFmtId="0" fontId="3" fillId="0" borderId="63" xfId="0" applyFont="1" applyBorder="1" applyAlignment="1">
      <alignment vertical="center"/>
    </xf>
    <xf numFmtId="182" fontId="9" fillId="26" borderId="50" xfId="0" applyNumberFormat="1" applyFont="1" applyFill="1" applyBorder="1" applyAlignment="1" applyProtection="1">
      <alignment vertical="center"/>
      <protection/>
    </xf>
    <xf numFmtId="182" fontId="9" fillId="26" borderId="48" xfId="0" applyNumberFormat="1" applyFont="1" applyFill="1" applyBorder="1" applyAlignment="1">
      <alignment vertical="center"/>
    </xf>
    <xf numFmtId="182" fontId="9" fillId="26" borderId="62" xfId="0" applyNumberFormat="1" applyFont="1" applyFill="1" applyBorder="1" applyAlignment="1">
      <alignment vertical="center"/>
    </xf>
    <xf numFmtId="182" fontId="9" fillId="26" borderId="63" xfId="0" applyNumberFormat="1" applyFont="1" applyFill="1" applyBorder="1" applyAlignment="1">
      <alignment vertical="center"/>
    </xf>
    <xf numFmtId="0" fontId="3" fillId="24" borderId="21" xfId="0" applyFont="1" applyFill="1" applyBorder="1" applyAlignment="1" applyProtection="1">
      <alignment vertical="center" textRotation="255"/>
      <protection locked="0"/>
    </xf>
    <xf numFmtId="176" fontId="3" fillId="24" borderId="42" xfId="0" applyNumberFormat="1" applyFont="1" applyFill="1" applyBorder="1" applyAlignment="1">
      <alignment vertical="center"/>
    </xf>
    <xf numFmtId="0" fontId="3" fillId="24" borderId="22" xfId="0" applyFont="1" applyFill="1" applyBorder="1" applyAlignment="1" applyProtection="1">
      <alignment horizontal="right" vertical="center"/>
      <protection locked="0"/>
    </xf>
    <xf numFmtId="0" fontId="3" fillId="24" borderId="11" xfId="0" applyFont="1" applyFill="1" applyBorder="1" applyAlignment="1">
      <alignment vertical="center"/>
    </xf>
    <xf numFmtId="0" fontId="4" fillId="24" borderId="42" xfId="0" applyFont="1" applyFill="1" applyBorder="1" applyAlignment="1" applyProtection="1">
      <alignment vertical="center"/>
      <protection locked="0"/>
    </xf>
    <xf numFmtId="0" fontId="3" fillId="24" borderId="22" xfId="0" applyFont="1" applyFill="1" applyBorder="1" applyAlignment="1" applyProtection="1">
      <alignment vertical="center" textRotation="255"/>
      <protection locked="0"/>
    </xf>
    <xf numFmtId="0" fontId="3" fillId="24" borderId="24" xfId="0" applyFont="1" applyFill="1" applyBorder="1" applyAlignment="1" applyProtection="1">
      <alignment vertical="center" textRotation="255"/>
      <protection locked="0"/>
    </xf>
    <xf numFmtId="176" fontId="3" fillId="24" borderId="40" xfId="0" applyNumberFormat="1" applyFont="1" applyFill="1" applyBorder="1" applyAlignment="1" applyProtection="1">
      <alignment vertical="center"/>
      <protection locked="0"/>
    </xf>
    <xf numFmtId="176" fontId="3" fillId="24" borderId="43" xfId="0" applyNumberFormat="1" applyFont="1" applyFill="1" applyBorder="1" applyAlignment="1" applyProtection="1">
      <alignment vertical="center"/>
      <protection locked="0"/>
    </xf>
    <xf numFmtId="0" fontId="3" fillId="24" borderId="40" xfId="0" applyFont="1" applyFill="1" applyBorder="1" applyAlignment="1" applyProtection="1">
      <alignment horizontal="center" vertical="center"/>
      <protection locked="0"/>
    </xf>
    <xf numFmtId="0" fontId="3" fillId="24" borderId="43" xfId="0" applyFont="1" applyFill="1" applyBorder="1" applyAlignment="1">
      <alignment vertical="center"/>
    </xf>
    <xf numFmtId="0" fontId="3" fillId="24" borderId="45" xfId="0" applyFont="1" applyFill="1" applyBorder="1" applyAlignment="1">
      <alignment vertical="center"/>
    </xf>
    <xf numFmtId="0" fontId="3" fillId="24" borderId="50" xfId="0" applyFont="1" applyFill="1" applyBorder="1" applyAlignment="1" quotePrefix="1">
      <alignment horizontal="right" vertical="center"/>
    </xf>
    <xf numFmtId="0" fontId="3" fillId="24" borderId="10" xfId="0" applyFont="1" applyFill="1" applyBorder="1" applyAlignment="1">
      <alignment horizontal="right" vertical="center"/>
    </xf>
    <xf numFmtId="0" fontId="3" fillId="24" borderId="62" xfId="0" applyFont="1" applyFill="1" applyBorder="1" applyAlignment="1">
      <alignment horizontal="right" vertical="center"/>
    </xf>
    <xf numFmtId="0" fontId="3" fillId="24" borderId="12" xfId="0" applyFont="1" applyFill="1" applyBorder="1" applyAlignment="1">
      <alignment horizontal="right" vertical="center"/>
    </xf>
    <xf numFmtId="182" fontId="9" fillId="26" borderId="43" xfId="0" applyNumberFormat="1" applyFont="1" applyFill="1" applyBorder="1" applyAlignment="1" applyProtection="1">
      <alignment vertical="center"/>
      <protection/>
    </xf>
    <xf numFmtId="182" fontId="9" fillId="26" borderId="45" xfId="0" applyNumberFormat="1" applyFont="1" applyFill="1" applyBorder="1" applyAlignment="1" applyProtection="1">
      <alignment vertical="center"/>
      <protection/>
    </xf>
    <xf numFmtId="182" fontId="9" fillId="26" borderId="31" xfId="0" applyNumberFormat="1" applyFont="1" applyFill="1" applyBorder="1" applyAlignment="1" applyProtection="1">
      <alignment vertical="center"/>
      <protection/>
    </xf>
    <xf numFmtId="182" fontId="9" fillId="26" borderId="32" xfId="0" applyNumberFormat="1" applyFont="1" applyFill="1" applyBorder="1" applyAlignment="1" applyProtection="1">
      <alignment vertical="center"/>
      <protection/>
    </xf>
    <xf numFmtId="0" fontId="3" fillId="24" borderId="50" xfId="0" applyFont="1" applyFill="1" applyBorder="1" applyAlignment="1">
      <alignment horizontal="right" vertical="center"/>
    </xf>
    <xf numFmtId="0" fontId="3" fillId="24" borderId="44" xfId="0" applyFont="1" applyFill="1" applyBorder="1" applyAlignment="1" applyProtection="1">
      <alignment vertical="center"/>
      <protection locked="0"/>
    </xf>
    <xf numFmtId="0" fontId="3" fillId="24" borderId="32" xfId="0" applyFont="1" applyFill="1" applyBorder="1" applyAlignment="1" applyProtection="1">
      <alignment vertical="center"/>
      <protection locked="0"/>
    </xf>
    <xf numFmtId="176" fontId="3" fillId="24" borderId="31" xfId="0" applyNumberFormat="1" applyFont="1" applyFill="1" applyBorder="1" applyAlignment="1" applyProtection="1">
      <alignment vertical="center"/>
      <protection locked="0"/>
    </xf>
    <xf numFmtId="0" fontId="3" fillId="24" borderId="41" xfId="0" applyFont="1" applyFill="1" applyBorder="1" applyAlignment="1" applyProtection="1">
      <alignment horizontal="center" vertical="center"/>
      <protection locked="0"/>
    </xf>
    <xf numFmtId="0" fontId="3" fillId="24" borderId="31" xfId="0" applyFont="1" applyFill="1" applyBorder="1" applyAlignment="1">
      <alignment vertical="center"/>
    </xf>
    <xf numFmtId="0" fontId="3" fillId="24" borderId="32" xfId="0" applyFont="1" applyFill="1" applyBorder="1" applyAlignment="1">
      <alignment vertical="center"/>
    </xf>
    <xf numFmtId="176" fontId="3" fillId="24" borderId="40" xfId="0" applyNumberFormat="1" applyFont="1" applyFill="1" applyBorder="1" applyAlignment="1">
      <alignment vertical="center"/>
    </xf>
    <xf numFmtId="176" fontId="3" fillId="24" borderId="43" xfId="0" applyNumberFormat="1" applyFont="1" applyFill="1" applyBorder="1" applyAlignment="1">
      <alignment vertical="center"/>
    </xf>
    <xf numFmtId="0" fontId="3" fillId="24" borderId="24" xfId="0" applyFont="1" applyFill="1" applyBorder="1" applyAlignment="1">
      <alignment vertical="center"/>
    </xf>
    <xf numFmtId="0" fontId="3" fillId="24" borderId="13" xfId="0" applyFont="1" applyFill="1" applyBorder="1" applyAlignment="1">
      <alignment vertical="center"/>
    </xf>
    <xf numFmtId="0" fontId="4" fillId="24" borderId="43" xfId="0" applyFont="1" applyFill="1" applyBorder="1" applyAlignment="1" applyProtection="1">
      <alignment vertical="center"/>
      <protection locked="0"/>
    </xf>
    <xf numFmtId="0" fontId="3" fillId="0" borderId="32" xfId="0" applyFont="1" applyBorder="1" applyAlignment="1">
      <alignment vertical="center"/>
    </xf>
    <xf numFmtId="0" fontId="3" fillId="0" borderId="13" xfId="0" applyFont="1" applyBorder="1" applyAlignment="1">
      <alignment vertical="center"/>
    </xf>
    <xf numFmtId="0" fontId="3" fillId="0" borderId="45" xfId="0" applyFont="1" applyBorder="1" applyAlignment="1">
      <alignment vertical="center"/>
    </xf>
    <xf numFmtId="0" fontId="3" fillId="24" borderId="39" xfId="0" applyFont="1" applyFill="1" applyBorder="1" applyAlignment="1" applyProtection="1">
      <alignment vertical="center" textRotation="255"/>
      <protection locked="0"/>
    </xf>
    <xf numFmtId="0" fontId="3" fillId="24" borderId="41" xfId="0" applyFont="1" applyFill="1" applyBorder="1" applyAlignment="1">
      <alignment vertical="center" textRotation="255"/>
    </xf>
    <xf numFmtId="0" fontId="3" fillId="24" borderId="50" xfId="0" applyFont="1" applyFill="1" applyBorder="1" applyAlignment="1">
      <alignment vertical="center" textRotation="255"/>
    </xf>
    <xf numFmtId="0" fontId="3" fillId="24" borderId="39" xfId="0" applyFont="1" applyFill="1" applyBorder="1" applyAlignment="1" applyProtection="1" quotePrefix="1">
      <alignment horizontal="right" vertical="center"/>
      <protection locked="0"/>
    </xf>
    <xf numFmtId="0" fontId="3" fillId="24" borderId="41" xfId="0" applyFont="1" applyFill="1" applyBorder="1" applyAlignment="1">
      <alignment vertical="center"/>
    </xf>
    <xf numFmtId="0" fontId="3" fillId="24" borderId="11" xfId="0" applyFont="1" applyFill="1" applyBorder="1" applyAlignment="1" applyProtection="1" quotePrefix="1">
      <alignment horizontal="left" vertical="center"/>
      <protection locked="0"/>
    </xf>
    <xf numFmtId="0" fontId="3" fillId="0" borderId="44" xfId="0" applyFont="1" applyBorder="1" applyAlignment="1">
      <alignment vertical="center"/>
    </xf>
    <xf numFmtId="0" fontId="3" fillId="24" borderId="41" xfId="0" applyFont="1" applyFill="1" applyBorder="1" applyAlignment="1" applyProtection="1">
      <alignment vertical="center"/>
      <protection locked="0"/>
    </xf>
    <xf numFmtId="0" fontId="3" fillId="24" borderId="31" xfId="0" applyFont="1" applyFill="1" applyBorder="1" applyAlignment="1" applyProtection="1">
      <alignment vertical="center"/>
      <protection locked="0"/>
    </xf>
    <xf numFmtId="182" fontId="9" fillId="26" borderId="31" xfId="0" applyNumberFormat="1" applyFont="1" applyFill="1" applyBorder="1" applyAlignment="1" applyProtection="1">
      <alignment horizontal="center" vertical="center"/>
      <protection/>
    </xf>
    <xf numFmtId="182" fontId="9" fillId="26" borderId="32" xfId="0" applyNumberFormat="1" applyFont="1" applyFill="1" applyBorder="1" applyAlignment="1" applyProtection="1">
      <alignment horizontal="center" vertical="center"/>
      <protection/>
    </xf>
    <xf numFmtId="182" fontId="9" fillId="26" borderId="10" xfId="0" applyNumberFormat="1" applyFont="1" applyFill="1" applyBorder="1" applyAlignment="1" applyProtection="1">
      <alignment vertical="center"/>
      <protection/>
    </xf>
    <xf numFmtId="182" fontId="9" fillId="26" borderId="48" xfId="0" applyNumberFormat="1" applyFont="1" applyFill="1" applyBorder="1" applyAlignment="1" applyProtection="1">
      <alignment vertical="center"/>
      <protection/>
    </xf>
    <xf numFmtId="0" fontId="3" fillId="24" borderId="22" xfId="0" applyFont="1" applyFill="1" applyBorder="1" applyAlignment="1" applyProtection="1" quotePrefix="1">
      <alignment horizontal="center" vertical="center" textRotation="255"/>
      <protection locked="0"/>
    </xf>
    <xf numFmtId="176" fontId="3" fillId="24" borderId="22" xfId="0" applyNumberFormat="1" applyFont="1" applyFill="1" applyBorder="1" applyAlignment="1" applyProtection="1" quotePrefix="1">
      <alignment horizontal="left" vertical="center"/>
      <protection locked="0"/>
    </xf>
    <xf numFmtId="0" fontId="3" fillId="0" borderId="11"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62" xfId="0" applyFont="1" applyBorder="1" applyAlignment="1">
      <alignment vertical="center"/>
    </xf>
    <xf numFmtId="176" fontId="3" fillId="24" borderId="64" xfId="0" applyNumberFormat="1" applyFont="1" applyFill="1" applyBorder="1" applyAlignment="1">
      <alignment vertical="center"/>
    </xf>
    <xf numFmtId="0" fontId="3" fillId="0" borderId="23" xfId="0" applyFont="1" applyBorder="1" applyAlignment="1">
      <alignment vertical="center"/>
    </xf>
    <xf numFmtId="0" fontId="3" fillId="0" borderId="65" xfId="0" applyFont="1" applyBorder="1" applyAlignment="1">
      <alignment vertical="center"/>
    </xf>
    <xf numFmtId="176" fontId="3" fillId="24" borderId="50" xfId="0" applyNumberFormat="1" applyFont="1" applyFill="1" applyBorder="1" applyAlignment="1">
      <alignment vertical="center"/>
    </xf>
    <xf numFmtId="176" fontId="3" fillId="24" borderId="10" xfId="0" applyNumberFormat="1" applyFont="1" applyFill="1" applyBorder="1" applyAlignment="1">
      <alignment vertical="center"/>
    </xf>
    <xf numFmtId="0" fontId="3" fillId="24" borderId="41" xfId="0" applyFont="1" applyFill="1" applyBorder="1" applyAlignment="1" applyProtection="1" quotePrefix="1">
      <alignment horizontal="right" vertical="center"/>
      <protection locked="0"/>
    </xf>
    <xf numFmtId="0" fontId="3" fillId="24" borderId="50" xfId="0" applyFont="1" applyFill="1" applyBorder="1" applyAlignment="1">
      <alignment vertical="center"/>
    </xf>
    <xf numFmtId="0" fontId="4" fillId="24" borderId="10" xfId="0" applyFont="1" applyFill="1" applyBorder="1" applyAlignment="1" applyProtection="1">
      <alignment vertical="center"/>
      <protection locked="0"/>
    </xf>
    <xf numFmtId="0" fontId="3" fillId="0" borderId="18" xfId="0" applyFont="1" applyBorder="1" applyAlignment="1">
      <alignment vertical="center"/>
    </xf>
    <xf numFmtId="182" fontId="9" fillId="26" borderId="22" xfId="0" applyNumberFormat="1" applyFont="1" applyFill="1" applyBorder="1" applyAlignment="1" applyProtection="1">
      <alignment vertical="center"/>
      <protection/>
    </xf>
    <xf numFmtId="182" fontId="9" fillId="26" borderId="23" xfId="0" applyNumberFormat="1" applyFont="1" applyFill="1" applyBorder="1" applyAlignment="1">
      <alignment vertical="center"/>
    </xf>
    <xf numFmtId="176" fontId="3" fillId="24" borderId="66" xfId="0" applyNumberFormat="1" applyFont="1" applyFill="1" applyBorder="1" applyAlignment="1" quotePrefix="1">
      <alignment horizontal="left" vertical="center"/>
    </xf>
    <xf numFmtId="0" fontId="3" fillId="0" borderId="10" xfId="0" applyFont="1" applyBorder="1" applyAlignment="1">
      <alignment vertical="center"/>
    </xf>
    <xf numFmtId="176" fontId="3" fillId="24" borderId="66" xfId="0" applyNumberFormat="1" applyFont="1" applyFill="1" applyBorder="1" applyAlignment="1">
      <alignment vertical="center"/>
    </xf>
    <xf numFmtId="0" fontId="3" fillId="0" borderId="67" xfId="0" applyFont="1" applyBorder="1" applyAlignment="1">
      <alignment vertical="center"/>
    </xf>
    <xf numFmtId="0" fontId="3" fillId="24" borderId="50" xfId="0" applyFont="1" applyFill="1" applyBorder="1" applyAlignment="1" applyProtection="1" quotePrefix="1">
      <alignment horizontal="right" vertical="center"/>
      <protection locked="0"/>
    </xf>
    <xf numFmtId="182" fontId="9" fillId="26" borderId="21" xfId="0" applyNumberFormat="1" applyFont="1" applyFill="1" applyBorder="1" applyAlignment="1">
      <alignment vertical="center"/>
    </xf>
    <xf numFmtId="182" fontId="9" fillId="26" borderId="18" xfId="0" applyNumberFormat="1" applyFont="1" applyFill="1" applyBorder="1" applyAlignment="1">
      <alignment vertical="center"/>
    </xf>
    <xf numFmtId="178" fontId="9" fillId="26" borderId="31" xfId="0" applyNumberFormat="1" applyFont="1" applyFill="1" applyBorder="1" applyAlignment="1" applyProtection="1">
      <alignment vertical="center"/>
      <protection/>
    </xf>
    <xf numFmtId="178" fontId="9" fillId="31" borderId="32" xfId="0" applyNumberFormat="1" applyFont="1" applyFill="1" applyBorder="1" applyAlignment="1" applyProtection="1">
      <alignment vertical="center"/>
      <protection/>
    </xf>
    <xf numFmtId="176" fontId="3" fillId="24" borderId="40" xfId="0" applyNumberFormat="1" applyFont="1" applyFill="1" applyBorder="1" applyAlignment="1" applyProtection="1" quotePrefix="1">
      <alignment horizontal="left" vertical="center"/>
      <protection locked="0"/>
    </xf>
    <xf numFmtId="176" fontId="3" fillId="0" borderId="43" xfId="0" applyNumberFormat="1" applyFont="1" applyBorder="1" applyAlignment="1">
      <alignment vertical="center"/>
    </xf>
    <xf numFmtId="176" fontId="3" fillId="0" borderId="45" xfId="0" applyNumberFormat="1" applyFont="1" applyBorder="1" applyAlignment="1">
      <alignment vertical="center"/>
    </xf>
    <xf numFmtId="178" fontId="9" fillId="26" borderId="43" xfId="0" applyNumberFormat="1" applyFont="1" applyFill="1" applyBorder="1" applyAlignment="1" applyProtection="1">
      <alignment vertical="center"/>
      <protection/>
    </xf>
    <xf numFmtId="178" fontId="9" fillId="26" borderId="45" xfId="0" applyNumberFormat="1" applyFont="1" applyFill="1" applyBorder="1" applyAlignment="1" applyProtection="1">
      <alignment vertical="center"/>
      <protection/>
    </xf>
    <xf numFmtId="176" fontId="3" fillId="0" borderId="11" xfId="0" applyNumberFormat="1" applyFont="1" applyBorder="1" applyAlignment="1">
      <alignment vertical="center"/>
    </xf>
    <xf numFmtId="176" fontId="3" fillId="0" borderId="23" xfId="0" applyNumberFormat="1" applyFont="1" applyBorder="1" applyAlignment="1">
      <alignment vertical="center"/>
    </xf>
    <xf numFmtId="188" fontId="9" fillId="26" borderId="39" xfId="0" applyNumberFormat="1" applyFont="1" applyFill="1" applyBorder="1" applyAlignment="1" applyProtection="1">
      <alignment vertical="center"/>
      <protection/>
    </xf>
    <xf numFmtId="188" fontId="9" fillId="26" borderId="44" xfId="0" applyNumberFormat="1" applyFont="1" applyFill="1" applyBorder="1" applyAlignment="1">
      <alignment vertical="center"/>
    </xf>
    <xf numFmtId="176" fontId="3" fillId="24" borderId="50" xfId="0" applyNumberFormat="1" applyFont="1" applyFill="1" applyBorder="1" applyAlignment="1" applyProtection="1" quotePrefix="1">
      <alignment horizontal="left" vertical="center"/>
      <protection locked="0"/>
    </xf>
    <xf numFmtId="176" fontId="3" fillId="24" borderId="41" xfId="0" applyNumberFormat="1" applyFont="1" applyFill="1" applyBorder="1" applyAlignment="1" applyProtection="1" quotePrefix="1">
      <alignment horizontal="left" vertical="center"/>
      <protection locked="0"/>
    </xf>
    <xf numFmtId="176" fontId="3" fillId="0" borderId="31" xfId="0" applyNumberFormat="1" applyFont="1" applyBorder="1" applyAlignment="1">
      <alignment vertical="center"/>
    </xf>
    <xf numFmtId="176" fontId="3" fillId="0" borderId="32" xfId="0" applyNumberFormat="1" applyFont="1" applyBorder="1" applyAlignment="1">
      <alignment vertical="center"/>
    </xf>
    <xf numFmtId="0" fontId="3" fillId="24" borderId="10" xfId="0" applyFont="1" applyFill="1" applyBorder="1" applyAlignment="1" applyProtection="1">
      <alignment horizontal="left" vertical="center"/>
      <protection locked="0"/>
    </xf>
    <xf numFmtId="176" fontId="3" fillId="24" borderId="20" xfId="0" applyNumberFormat="1" applyFont="1" applyFill="1" applyBorder="1" applyAlignment="1" applyProtection="1" quotePrefix="1">
      <alignment horizontal="left" vertical="center"/>
      <protection locked="0"/>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26" borderId="20" xfId="0" applyNumberFormat="1" applyFont="1" applyFill="1" applyBorder="1" applyAlignment="1" applyProtection="1">
      <alignment vertical="center"/>
      <protection locked="0"/>
    </xf>
    <xf numFmtId="176" fontId="3" fillId="26" borderId="15" xfId="0" applyNumberFormat="1" applyFont="1" applyFill="1" applyBorder="1" applyAlignment="1">
      <alignment vertical="center"/>
    </xf>
    <xf numFmtId="178" fontId="9" fillId="26" borderId="26" xfId="0" applyNumberFormat="1" applyFont="1" applyFill="1" applyBorder="1" applyAlignment="1" applyProtection="1">
      <alignment vertical="center"/>
      <protection/>
    </xf>
    <xf numFmtId="178" fontId="9" fillId="26" borderId="68" xfId="0" applyNumberFormat="1" applyFont="1" applyFill="1" applyBorder="1" applyAlignment="1" applyProtection="1">
      <alignment vertical="center"/>
      <protection/>
    </xf>
    <xf numFmtId="0" fontId="0" fillId="24" borderId="30" xfId="0" applyFill="1" applyBorder="1" applyAlignment="1" applyProtection="1">
      <alignment horizontal="center" vertical="center"/>
      <protection locked="0"/>
    </xf>
    <xf numFmtId="0" fontId="0" fillId="24" borderId="69" xfId="0" applyFill="1" applyBorder="1" applyAlignment="1" applyProtection="1">
      <alignment horizontal="center" vertical="center"/>
      <protection locked="0"/>
    </xf>
    <xf numFmtId="0" fontId="0" fillId="24" borderId="70" xfId="0" applyFill="1" applyBorder="1" applyAlignment="1" applyProtection="1">
      <alignment horizontal="center" vertical="center"/>
      <protection locked="0"/>
    </xf>
    <xf numFmtId="0" fontId="0" fillId="24" borderId="71" xfId="0" applyFill="1" applyBorder="1" applyAlignment="1" applyProtection="1">
      <alignment horizontal="center" vertical="center"/>
      <protection locked="0"/>
    </xf>
    <xf numFmtId="0" fontId="0" fillId="24" borderId="46" xfId="0" applyFill="1" applyBorder="1" applyAlignment="1" applyProtection="1">
      <alignment horizontal="center" vertical="center"/>
      <protection locked="0"/>
    </xf>
    <xf numFmtId="0" fontId="0" fillId="24" borderId="72" xfId="0" applyFill="1" applyBorder="1" applyAlignment="1" applyProtection="1">
      <alignment horizontal="center" vertical="center"/>
      <protection locked="0"/>
    </xf>
    <xf numFmtId="0" fontId="0" fillId="24" borderId="36" xfId="0" applyFill="1" applyBorder="1" applyAlignment="1" applyProtection="1">
      <alignment horizontal="center" vertical="center"/>
      <protection locked="0"/>
    </xf>
    <xf numFmtId="0" fontId="0" fillId="24" borderId="55" xfId="0" applyFill="1" applyBorder="1" applyAlignment="1" applyProtection="1">
      <alignment horizontal="center" vertical="center"/>
      <protection locked="0"/>
    </xf>
    <xf numFmtId="0" fontId="3" fillId="24" borderId="46" xfId="0" applyFont="1" applyFill="1" applyBorder="1" applyAlignment="1" applyProtection="1" quotePrefix="1">
      <alignment horizontal="center" vertical="center"/>
      <protection locked="0"/>
    </xf>
    <xf numFmtId="0" fontId="3" fillId="0" borderId="46" xfId="0" applyFont="1" applyBorder="1" applyAlignment="1">
      <alignment horizontal="center" vertical="center"/>
    </xf>
    <xf numFmtId="0" fontId="3" fillId="24" borderId="73" xfId="0" applyFont="1" applyFill="1" applyBorder="1" applyAlignment="1" applyProtection="1" quotePrefix="1">
      <alignment horizontal="center" vertical="center"/>
      <protection locked="0"/>
    </xf>
    <xf numFmtId="0" fontId="3" fillId="0" borderId="31" xfId="0" applyFont="1" applyBorder="1" applyAlignment="1">
      <alignment horizontal="center" vertical="center"/>
    </xf>
    <xf numFmtId="0" fontId="3" fillId="0" borderId="74" xfId="0" applyFont="1" applyBorder="1" applyAlignment="1">
      <alignment horizontal="center" vertical="center"/>
    </xf>
    <xf numFmtId="0" fontId="3" fillId="24" borderId="57" xfId="0" applyFont="1" applyFill="1" applyBorder="1" applyAlignment="1" applyProtection="1">
      <alignment horizontal="center" vertical="center"/>
      <protection locked="0"/>
    </xf>
    <xf numFmtId="0" fontId="3" fillId="0" borderId="70" xfId="0" applyFont="1" applyBorder="1" applyAlignment="1">
      <alignment horizontal="center" vertical="center"/>
    </xf>
    <xf numFmtId="0" fontId="3" fillId="24" borderId="46" xfId="0" applyFont="1" applyFill="1" applyBorder="1" applyAlignment="1" applyProtection="1">
      <alignment horizontal="center" vertical="center"/>
      <protection locked="0"/>
    </xf>
    <xf numFmtId="0" fontId="9" fillId="26" borderId="37" xfId="0" applyFont="1" applyFill="1" applyBorder="1" applyAlignment="1" applyProtection="1">
      <alignment horizontal="center" vertical="center"/>
      <protection/>
    </xf>
    <xf numFmtId="0" fontId="9" fillId="26" borderId="75" xfId="0" applyFont="1" applyFill="1" applyBorder="1" applyAlignment="1" applyProtection="1">
      <alignment horizontal="center" vertical="center"/>
      <protection/>
    </xf>
    <xf numFmtId="176" fontId="0" fillId="24" borderId="39" xfId="0" applyNumberFormat="1" applyFill="1" applyBorder="1" applyAlignment="1" applyProtection="1" quotePrefix="1">
      <alignment horizontal="left" vertical="center" wrapText="1"/>
      <protection locked="0"/>
    </xf>
    <xf numFmtId="176" fontId="0" fillId="24" borderId="42" xfId="0" applyNumberFormat="1" applyFill="1" applyBorder="1" applyAlignment="1" applyProtection="1">
      <alignment vertical="center" wrapText="1"/>
      <protection locked="0"/>
    </xf>
    <xf numFmtId="176" fontId="0" fillId="24" borderId="76" xfId="0" applyNumberFormat="1" applyFill="1" applyBorder="1" applyAlignment="1" applyProtection="1">
      <alignment vertical="center" wrapText="1"/>
      <protection locked="0"/>
    </xf>
    <xf numFmtId="0" fontId="0" fillId="24" borderId="38" xfId="0" applyFill="1" applyBorder="1" applyAlignment="1" applyProtection="1" quotePrefix="1">
      <alignment horizontal="right" vertical="center"/>
      <protection locked="0"/>
    </xf>
    <xf numFmtId="0" fontId="0" fillId="24" borderId="42" xfId="0" applyFill="1" applyBorder="1" applyAlignment="1" applyProtection="1">
      <alignment horizontal="right" vertical="center"/>
      <protection locked="0"/>
    </xf>
    <xf numFmtId="0" fontId="0" fillId="0" borderId="42" xfId="0" applyBorder="1" applyAlignment="1">
      <alignment vertical="center"/>
    </xf>
    <xf numFmtId="0" fontId="3" fillId="24" borderId="11" xfId="0" applyFont="1" applyFill="1" applyBorder="1" applyAlignment="1" applyProtection="1">
      <alignment horizontal="left" vertical="center"/>
      <protection locked="0"/>
    </xf>
    <xf numFmtId="0" fontId="3" fillId="24" borderId="77" xfId="0" applyFont="1" applyFill="1" applyBorder="1" applyAlignment="1" applyProtection="1">
      <alignment vertical="center"/>
      <protection locked="0"/>
    </xf>
    <xf numFmtId="183" fontId="3" fillId="24" borderId="30" xfId="0" applyNumberFormat="1" applyFont="1" applyFill="1" applyBorder="1" applyAlignment="1" applyProtection="1">
      <alignment vertical="center"/>
      <protection locked="0"/>
    </xf>
    <xf numFmtId="0" fontId="0" fillId="24" borderId="78" xfId="0" applyFill="1" applyBorder="1" applyAlignment="1" applyProtection="1">
      <alignment horizontal="center" vertical="center"/>
      <protection locked="0"/>
    </xf>
    <xf numFmtId="0" fontId="0" fillId="24" borderId="79" xfId="0" applyFill="1" applyBorder="1" applyAlignment="1" applyProtection="1">
      <alignment horizontal="center" vertical="center"/>
      <protection locked="0"/>
    </xf>
    <xf numFmtId="0" fontId="0" fillId="24" borderId="80"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24" borderId="30" xfId="0" applyFill="1" applyBorder="1" applyAlignment="1" applyProtection="1" quotePrefix="1">
      <alignment horizontal="center" vertical="center"/>
      <protection locked="0"/>
    </xf>
    <xf numFmtId="0" fontId="0" fillId="24" borderId="30" xfId="0" applyFill="1" applyBorder="1" applyAlignment="1">
      <alignment horizontal="center" vertical="center"/>
    </xf>
    <xf numFmtId="0" fontId="0" fillId="24" borderId="70" xfId="0" applyFill="1" applyBorder="1" applyAlignment="1" applyProtection="1" quotePrefix="1">
      <alignment horizontal="center" vertical="center"/>
      <protection locked="0"/>
    </xf>
    <xf numFmtId="0" fontId="0" fillId="24" borderId="70" xfId="0" applyFill="1" applyBorder="1" applyAlignment="1">
      <alignment horizontal="center" vertical="center"/>
    </xf>
    <xf numFmtId="0" fontId="0" fillId="24" borderId="46" xfId="0" applyFill="1" applyBorder="1" applyAlignment="1">
      <alignment horizontal="center" vertical="center"/>
    </xf>
    <xf numFmtId="0" fontId="0" fillId="24" borderId="36" xfId="0" applyFill="1" applyBorder="1" applyAlignment="1">
      <alignment horizontal="center" vertical="center"/>
    </xf>
    <xf numFmtId="0" fontId="3" fillId="24" borderId="38" xfId="0" applyFont="1" applyFill="1" applyBorder="1" applyAlignment="1" applyProtection="1">
      <alignment horizontal="center" vertical="center"/>
      <protection locked="0"/>
    </xf>
    <xf numFmtId="0" fontId="3" fillId="24" borderId="42" xfId="0" applyFont="1" applyFill="1" applyBorder="1" applyAlignment="1" applyProtection="1">
      <alignment horizontal="center" vertical="center"/>
      <protection locked="0"/>
    </xf>
    <xf numFmtId="182" fontId="9" fillId="26" borderId="38" xfId="0" applyNumberFormat="1" applyFont="1" applyFill="1" applyBorder="1" applyAlignment="1" applyProtection="1">
      <alignment vertical="center"/>
      <protection/>
    </xf>
    <xf numFmtId="182" fontId="9" fillId="26" borderId="44" xfId="0" applyNumberFormat="1" applyFont="1" applyFill="1" applyBorder="1" applyAlignment="1">
      <alignment vertical="center"/>
    </xf>
    <xf numFmtId="176" fontId="0" fillId="24" borderId="41" xfId="0" applyNumberFormat="1" applyFill="1" applyBorder="1" applyAlignment="1" applyProtection="1">
      <alignment vertical="center"/>
      <protection locked="0"/>
    </xf>
    <xf numFmtId="176" fontId="0" fillId="0" borderId="31" xfId="0" applyNumberFormat="1" applyBorder="1" applyAlignment="1">
      <alignment vertical="center"/>
    </xf>
    <xf numFmtId="176" fontId="0" fillId="0" borderId="74" xfId="0" applyNumberFormat="1" applyBorder="1" applyAlignment="1">
      <alignment vertical="center"/>
    </xf>
    <xf numFmtId="176" fontId="0" fillId="0" borderId="41" xfId="0" applyNumberFormat="1" applyBorder="1" applyAlignment="1">
      <alignment vertical="center"/>
    </xf>
    <xf numFmtId="0" fontId="0" fillId="24" borderId="66" xfId="0" applyFill="1" applyBorder="1" applyAlignment="1" applyProtection="1">
      <alignment horizontal="right" vertical="center"/>
      <protection locked="0"/>
    </xf>
    <xf numFmtId="0" fontId="0" fillId="0" borderId="10" xfId="0" applyBorder="1" applyAlignment="1">
      <alignment horizontal="right" vertical="center"/>
    </xf>
    <xf numFmtId="0" fontId="0" fillId="0" borderId="65" xfId="0" applyBorder="1" applyAlignment="1">
      <alignment horizontal="right" vertical="center"/>
    </xf>
    <xf numFmtId="0" fontId="0" fillId="0" borderId="12" xfId="0" applyBorder="1" applyAlignment="1">
      <alignment horizontal="right" vertical="center"/>
    </xf>
    <xf numFmtId="0" fontId="4" fillId="24" borderId="12" xfId="0" applyFont="1" applyFill="1" applyBorder="1" applyAlignment="1" applyProtection="1">
      <alignment vertical="center"/>
      <protection locked="0"/>
    </xf>
    <xf numFmtId="0" fontId="3" fillId="24" borderId="10" xfId="0" applyFont="1" applyFill="1" applyBorder="1" applyAlignment="1" applyProtection="1">
      <alignment vertical="center"/>
      <protection locked="0"/>
    </xf>
    <xf numFmtId="0" fontId="3" fillId="0" borderId="81" xfId="0" applyFont="1" applyBorder="1" applyAlignment="1">
      <alignment vertical="center"/>
    </xf>
    <xf numFmtId="0" fontId="3" fillId="24" borderId="12" xfId="0" applyFont="1" applyFill="1" applyBorder="1" applyAlignment="1" applyProtection="1">
      <alignment vertical="center"/>
      <protection locked="0"/>
    </xf>
    <xf numFmtId="0" fontId="3" fillId="0" borderId="82" xfId="0" applyFont="1" applyBorder="1" applyAlignment="1">
      <alignment vertical="center"/>
    </xf>
    <xf numFmtId="183" fontId="3" fillId="24" borderId="46" xfId="0" applyNumberFormat="1" applyFont="1" applyFill="1" applyBorder="1" applyAlignment="1" applyProtection="1">
      <alignment vertical="center"/>
      <protection locked="0"/>
    </xf>
    <xf numFmtId="183" fontId="3" fillId="24" borderId="73" xfId="0" applyNumberFormat="1" applyFont="1" applyFill="1" applyBorder="1" applyAlignment="1" applyProtection="1">
      <alignment vertical="center"/>
      <protection locked="0"/>
    </xf>
    <xf numFmtId="182" fontId="9" fillId="26" borderId="66" xfId="0" applyNumberFormat="1" applyFont="1" applyFill="1" applyBorder="1" applyAlignment="1" applyProtection="1">
      <alignment vertical="center"/>
      <protection/>
    </xf>
    <xf numFmtId="182" fontId="9" fillId="26" borderId="65" xfId="0" applyNumberFormat="1" applyFont="1" applyFill="1" applyBorder="1" applyAlignment="1">
      <alignment vertical="center"/>
    </xf>
    <xf numFmtId="0" fontId="0" fillId="23" borderId="33" xfId="0" applyFill="1" applyBorder="1" applyAlignment="1" applyProtection="1">
      <alignment vertical="center"/>
      <protection locked="0"/>
    </xf>
    <xf numFmtId="0" fontId="0" fillId="23" borderId="35" xfId="0" applyFill="1" applyBorder="1" applyAlignment="1" applyProtection="1">
      <alignment vertical="center"/>
      <protection locked="0"/>
    </xf>
    <xf numFmtId="0" fontId="0" fillId="24" borderId="67" xfId="0" applyFill="1" applyBorder="1" applyAlignment="1" applyProtection="1">
      <alignment horizontal="right" vertical="center"/>
      <protection locked="0"/>
    </xf>
    <xf numFmtId="0" fontId="0" fillId="0" borderId="0" xfId="0" applyBorder="1" applyAlignment="1">
      <alignment horizontal="right" vertical="center"/>
    </xf>
    <xf numFmtId="0" fontId="0" fillId="0" borderId="67" xfId="0" applyBorder="1" applyAlignment="1">
      <alignment horizontal="right" vertical="center"/>
    </xf>
    <xf numFmtId="0" fontId="4"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0" borderId="83" xfId="0" applyFont="1" applyBorder="1" applyAlignment="1">
      <alignment vertical="center"/>
    </xf>
    <xf numFmtId="0" fontId="0" fillId="0" borderId="35" xfId="0" applyBorder="1" applyAlignment="1">
      <alignment vertical="center"/>
    </xf>
    <xf numFmtId="0" fontId="3" fillId="24" borderId="0" xfId="0" applyFont="1" applyFill="1" applyBorder="1" applyAlignment="1" applyProtection="1" quotePrefix="1">
      <alignment horizontal="left" vertical="center"/>
      <protection locked="0"/>
    </xf>
    <xf numFmtId="180" fontId="3" fillId="24" borderId="46" xfId="0" applyNumberFormat="1" applyFont="1" applyFill="1" applyBorder="1" applyAlignment="1" applyProtection="1">
      <alignment vertical="center"/>
      <protection locked="0"/>
    </xf>
    <xf numFmtId="183" fontId="3" fillId="24" borderId="66" xfId="0" applyNumberFormat="1" applyFont="1" applyFill="1" applyBorder="1" applyAlignment="1" applyProtection="1">
      <alignment horizontal="center" vertical="center"/>
      <protection locked="0"/>
    </xf>
    <xf numFmtId="183" fontId="3" fillId="24" borderId="65" xfId="0" applyNumberFormat="1" applyFont="1" applyFill="1" applyBorder="1" applyAlignment="1" applyProtection="1">
      <alignment horizontal="center" vertical="center"/>
      <protection locked="0"/>
    </xf>
    <xf numFmtId="183" fontId="3" fillId="24" borderId="81" xfId="0" applyNumberFormat="1" applyFont="1" applyFill="1" applyBorder="1" applyAlignment="1" applyProtection="1">
      <alignment horizontal="center" vertical="center"/>
      <protection locked="0"/>
    </xf>
    <xf numFmtId="183" fontId="3" fillId="24" borderId="82" xfId="0" applyNumberFormat="1" applyFont="1" applyFill="1" applyBorder="1" applyAlignment="1" applyProtection="1">
      <alignment horizontal="center" vertical="center"/>
      <protection locked="0"/>
    </xf>
    <xf numFmtId="183" fontId="3" fillId="24" borderId="57" xfId="0" applyNumberFormat="1" applyFont="1" applyFill="1" applyBorder="1" applyAlignment="1" applyProtection="1">
      <alignment horizontal="center" vertical="center"/>
      <protection locked="0"/>
    </xf>
    <xf numFmtId="183" fontId="3" fillId="24" borderId="70" xfId="0" applyNumberFormat="1" applyFont="1" applyFill="1" applyBorder="1" applyAlignment="1" applyProtection="1">
      <alignment horizontal="center" vertical="center"/>
      <protection locked="0"/>
    </xf>
    <xf numFmtId="183" fontId="3" fillId="24" borderId="84" xfId="0" applyNumberFormat="1" applyFont="1" applyFill="1" applyBorder="1" applyAlignment="1" applyProtection="1">
      <alignment vertical="center"/>
      <protection locked="0"/>
    </xf>
    <xf numFmtId="176" fontId="0" fillId="24" borderId="59" xfId="0" applyNumberFormat="1" applyFill="1" applyBorder="1" applyAlignment="1" applyProtection="1">
      <alignment vertical="center"/>
      <protection locked="0"/>
    </xf>
    <xf numFmtId="176" fontId="0" fillId="24" borderId="60" xfId="0" applyNumberFormat="1" applyFill="1" applyBorder="1" applyAlignment="1" applyProtection="1">
      <alignment vertical="center"/>
      <protection locked="0"/>
    </xf>
    <xf numFmtId="176" fontId="0" fillId="24" borderId="85" xfId="0" applyNumberFormat="1" applyFill="1" applyBorder="1" applyAlignment="1" applyProtection="1">
      <alignment vertical="center"/>
      <protection locked="0"/>
    </xf>
    <xf numFmtId="0" fontId="3" fillId="24" borderId="60" xfId="0" applyFont="1" applyFill="1" applyBorder="1" applyAlignment="1" applyProtection="1">
      <alignment horizontal="center" vertical="center"/>
      <protection locked="0"/>
    </xf>
    <xf numFmtId="0" fontId="0" fillId="0" borderId="60" xfId="0" applyBorder="1" applyAlignment="1">
      <alignment horizontal="center" vertical="center"/>
    </xf>
    <xf numFmtId="178" fontId="9" fillId="26" borderId="86" xfId="0" applyNumberFormat="1" applyFont="1" applyFill="1" applyBorder="1" applyAlignment="1" applyProtection="1">
      <alignment vertical="center"/>
      <protection/>
    </xf>
    <xf numFmtId="178" fontId="9" fillId="26" borderId="87" xfId="0" applyNumberFormat="1" applyFont="1" applyFill="1" applyBorder="1" applyAlignment="1" applyProtection="1">
      <alignment vertical="center"/>
      <protection/>
    </xf>
    <xf numFmtId="176" fontId="0" fillId="0" borderId="88" xfId="0" applyNumberFormat="1" applyBorder="1" applyAlignment="1">
      <alignment vertical="center"/>
    </xf>
    <xf numFmtId="176" fontId="0" fillId="0" borderId="89" xfId="0" applyNumberFormat="1" applyBorder="1" applyAlignment="1">
      <alignment vertical="center"/>
    </xf>
    <xf numFmtId="176" fontId="0" fillId="0" borderId="90" xfId="0" applyNumberFormat="1" applyBorder="1" applyAlignment="1">
      <alignment vertical="center"/>
    </xf>
    <xf numFmtId="0" fontId="0" fillId="24" borderId="67" xfId="0" applyFill="1" applyBorder="1" applyAlignment="1" applyProtection="1" quotePrefix="1">
      <alignment horizontal="right" vertical="center"/>
      <protection locked="0"/>
    </xf>
    <xf numFmtId="0" fontId="0" fillId="0" borderId="91" xfId="0" applyBorder="1" applyAlignment="1">
      <alignment horizontal="right" vertical="center"/>
    </xf>
    <xf numFmtId="0" fontId="0" fillId="0" borderId="26" xfId="0" applyBorder="1" applyAlignment="1">
      <alignment horizontal="right" vertical="center"/>
    </xf>
    <xf numFmtId="0" fontId="4" fillId="24" borderId="26" xfId="0" applyFont="1" applyFill="1" applyBorder="1" applyAlignment="1" applyProtection="1">
      <alignment vertical="center"/>
      <protection locked="0"/>
    </xf>
    <xf numFmtId="0" fontId="3" fillId="24" borderId="26" xfId="0" applyFont="1" applyFill="1" applyBorder="1" applyAlignment="1" applyProtection="1">
      <alignment vertical="center"/>
      <protection locked="0"/>
    </xf>
    <xf numFmtId="0" fontId="3" fillId="0" borderId="92" xfId="0" applyFont="1" applyBorder="1" applyAlignment="1">
      <alignment vertical="center"/>
    </xf>
    <xf numFmtId="180" fontId="3" fillId="24" borderId="84" xfId="0" applyNumberFormat="1" applyFont="1" applyFill="1" applyBorder="1" applyAlignment="1" applyProtection="1">
      <alignment vertical="center"/>
      <protection locked="0"/>
    </xf>
    <xf numFmtId="183" fontId="3" fillId="24" borderId="93" xfId="0" applyNumberFormat="1" applyFont="1" applyFill="1" applyBorder="1" applyAlignment="1" applyProtection="1">
      <alignment vertical="center"/>
      <protection locked="0"/>
    </xf>
    <xf numFmtId="182" fontId="9" fillId="26" borderId="91" xfId="0" applyNumberFormat="1" applyFont="1" applyFill="1" applyBorder="1" applyAlignment="1">
      <alignment vertical="center"/>
    </xf>
    <xf numFmtId="182" fontId="9" fillId="26" borderId="68" xfId="0" applyNumberFormat="1" applyFont="1" applyFill="1" applyBorder="1" applyAlignment="1">
      <alignment vertical="center"/>
    </xf>
    <xf numFmtId="0" fontId="0" fillId="0" borderId="49" xfId="0" applyBorder="1" applyAlignment="1">
      <alignment horizontal="center" vertical="center"/>
    </xf>
    <xf numFmtId="0" fontId="3" fillId="24" borderId="29"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24" borderId="29" xfId="0" applyFont="1" applyFill="1" applyBorder="1" applyAlignment="1" applyProtection="1" quotePrefix="1">
      <alignment horizontal="center" vertical="center"/>
      <protection locked="0"/>
    </xf>
    <xf numFmtId="0" fontId="3" fillId="0" borderId="29" xfId="0" applyFont="1" applyBorder="1" applyAlignment="1">
      <alignment horizontal="center" vertical="center"/>
    </xf>
    <xf numFmtId="183" fontId="3" fillId="24" borderId="29" xfId="0" applyNumberFormat="1" applyFont="1" applyFill="1" applyBorder="1" applyAlignment="1" applyProtection="1">
      <alignment horizontal="center" vertical="center"/>
      <protection locked="0"/>
    </xf>
    <xf numFmtId="186" fontId="3" fillId="24" borderId="29" xfId="0" applyNumberFormat="1" applyFont="1" applyFill="1" applyBorder="1" applyAlignment="1" applyProtection="1">
      <alignment horizontal="center" vertical="center"/>
      <protection locked="0"/>
    </xf>
    <xf numFmtId="0" fontId="0" fillId="24" borderId="19" xfId="0" applyNumberFormat="1" applyFont="1" applyFill="1" applyBorder="1" applyAlignment="1" applyProtection="1" quotePrefix="1">
      <alignment horizontal="center" vertical="center"/>
      <protection locked="0"/>
    </xf>
    <xf numFmtId="0" fontId="0" fillId="24" borderId="14" xfId="0" applyNumberFormat="1" applyFont="1" applyFill="1" applyBorder="1" applyAlignment="1" applyProtection="1" quotePrefix="1">
      <alignment horizontal="center" vertical="center"/>
      <protection locked="0"/>
    </xf>
    <xf numFmtId="0" fontId="0" fillId="24" borderId="16" xfId="0" applyNumberFormat="1" applyFont="1" applyFill="1" applyBorder="1" applyAlignment="1" applyProtection="1" quotePrefix="1">
      <alignment horizontal="center" vertical="center"/>
      <protection locked="0"/>
    </xf>
    <xf numFmtId="186" fontId="3" fillId="24" borderId="19" xfId="0" applyNumberFormat="1" applyFont="1" applyFill="1" applyBorder="1" applyAlignment="1" applyProtection="1">
      <alignment horizontal="center" vertical="center"/>
      <protection locked="0"/>
    </xf>
    <xf numFmtId="186" fontId="3" fillId="24" borderId="14" xfId="0" applyNumberFormat="1" applyFont="1" applyFill="1" applyBorder="1" applyAlignment="1" applyProtection="1">
      <alignment horizontal="center" vertical="center"/>
      <protection locked="0"/>
    </xf>
    <xf numFmtId="186" fontId="3" fillId="24" borderId="16" xfId="0" applyNumberFormat="1" applyFont="1" applyFill="1" applyBorder="1" applyAlignment="1" applyProtection="1">
      <alignment horizontal="center" vertical="center"/>
      <protection locked="0"/>
    </xf>
    <xf numFmtId="0" fontId="3" fillId="0" borderId="24" xfId="0" applyFont="1" applyBorder="1" applyAlignment="1">
      <alignment vertical="center"/>
    </xf>
    <xf numFmtId="0" fontId="3" fillId="0" borderId="25" xfId="0" applyFont="1" applyBorder="1" applyAlignment="1">
      <alignment vertical="center"/>
    </xf>
    <xf numFmtId="0" fontId="0" fillId="24" borderId="14" xfId="0" applyNumberFormat="1" applyFont="1" applyFill="1" applyBorder="1" applyAlignment="1" applyProtection="1">
      <alignment horizontal="center" vertical="center"/>
      <protection locked="0"/>
    </xf>
    <xf numFmtId="0" fontId="0" fillId="24" borderId="16" xfId="0" applyNumberFormat="1" applyFont="1" applyFill="1" applyBorder="1" applyAlignment="1" applyProtection="1">
      <alignment horizontal="center" vertical="center"/>
      <protection locked="0"/>
    </xf>
    <xf numFmtId="0" fontId="0" fillId="24" borderId="14" xfId="0" applyFill="1" applyBorder="1" applyAlignment="1" applyProtection="1">
      <alignment vertical="center"/>
      <protection locked="0"/>
    </xf>
    <xf numFmtId="0" fontId="0" fillId="24" borderId="16" xfId="0" applyFill="1" applyBorder="1" applyAlignment="1" applyProtection="1">
      <alignment vertical="center"/>
      <protection locked="0"/>
    </xf>
    <xf numFmtId="0" fontId="0" fillId="24" borderId="19" xfId="0" applyNumberFormat="1" applyFill="1" applyBorder="1" applyAlignment="1" applyProtection="1" quotePrefix="1">
      <alignment horizontal="center" vertical="center"/>
      <protection locked="0"/>
    </xf>
    <xf numFmtId="0" fontId="49" fillId="30" borderId="49" xfId="0" applyFont="1" applyFill="1" applyBorder="1" applyAlignment="1" applyProtection="1" quotePrefix="1">
      <alignment horizontal="left" vertical="center" wrapText="1"/>
      <protection locked="0"/>
    </xf>
    <xf numFmtId="0" fontId="49" fillId="30" borderId="39" xfId="0" applyFont="1" applyFill="1" applyBorder="1" applyAlignment="1" applyProtection="1">
      <alignment horizontal="left" vertical="center"/>
      <protection locked="0"/>
    </xf>
    <xf numFmtId="0" fontId="49" fillId="30" borderId="42" xfId="0" applyFont="1" applyFill="1" applyBorder="1" applyAlignment="1" applyProtection="1">
      <alignment horizontal="left" vertical="center"/>
      <protection locked="0"/>
    </xf>
    <xf numFmtId="0" fontId="49" fillId="30" borderId="44" xfId="0" applyFont="1" applyFill="1" applyBorder="1" applyAlignment="1" applyProtection="1">
      <alignment vertical="center"/>
      <protection locked="0"/>
    </xf>
    <xf numFmtId="0" fontId="48" fillId="29" borderId="19" xfId="0" applyFont="1" applyFill="1" applyBorder="1" applyAlignment="1" applyProtection="1">
      <alignment horizontal="center" vertical="center"/>
      <protection locked="0"/>
    </xf>
    <xf numFmtId="0" fontId="0" fillId="29" borderId="14" xfId="0" applyFill="1" applyBorder="1" applyAlignment="1">
      <alignment horizontal="center" vertical="center"/>
    </xf>
    <xf numFmtId="0" fontId="0" fillId="0" borderId="16" xfId="0" applyBorder="1" applyAlignment="1">
      <alignment horizontal="center" vertical="center"/>
    </xf>
    <xf numFmtId="0" fontId="49" fillId="30" borderId="39" xfId="0" applyNumberFormat="1" applyFont="1" applyFill="1" applyBorder="1" applyAlignment="1" applyProtection="1">
      <alignment horizontal="left" vertical="center" wrapText="1"/>
      <protection locked="0"/>
    </xf>
    <xf numFmtId="0" fontId="9" fillId="30" borderId="42" xfId="0" applyFont="1" applyFill="1" applyBorder="1" applyAlignment="1" applyProtection="1">
      <alignment horizontal="left" vertical="center" wrapText="1"/>
      <protection locked="0"/>
    </xf>
    <xf numFmtId="0" fontId="9" fillId="30" borderId="44" xfId="0" applyFont="1" applyFill="1" applyBorder="1" applyAlignment="1" applyProtection="1">
      <alignment horizontal="left" vertical="center" wrapText="1"/>
      <protection locked="0"/>
    </xf>
    <xf numFmtId="0" fontId="49" fillId="30" borderId="39" xfId="0" applyFont="1" applyFill="1" applyBorder="1" applyAlignment="1" applyProtection="1">
      <alignment horizontal="center" vertical="center"/>
      <protection locked="0"/>
    </xf>
    <xf numFmtId="0" fontId="9" fillId="30" borderId="44" xfId="0" applyFont="1" applyFill="1" applyBorder="1" applyAlignment="1" applyProtection="1">
      <alignment horizontal="center" vertical="center"/>
      <protection locked="0"/>
    </xf>
    <xf numFmtId="0" fontId="48" fillId="29" borderId="19" xfId="0" applyNumberFormat="1" applyFont="1" applyFill="1" applyBorder="1" applyAlignment="1" applyProtection="1">
      <alignment vertical="center"/>
      <protection locked="0"/>
    </xf>
    <xf numFmtId="0" fontId="48" fillId="29" borderId="14" xfId="0" applyNumberFormat="1" applyFont="1" applyFill="1" applyBorder="1" applyAlignment="1" applyProtection="1">
      <alignment vertical="center"/>
      <protection locked="0"/>
    </xf>
    <xf numFmtId="0" fontId="48" fillId="29" borderId="16" xfId="0" applyNumberFormat="1" applyFont="1" applyFill="1" applyBorder="1" applyAlignment="1" applyProtection="1">
      <alignment vertical="center"/>
      <protection locked="0"/>
    </xf>
    <xf numFmtId="0" fontId="49" fillId="30" borderId="28" xfId="0" applyFont="1" applyFill="1" applyBorder="1" applyAlignment="1" applyProtection="1" quotePrefix="1">
      <alignment horizontal="left" vertical="center" wrapText="1"/>
      <protection locked="0"/>
    </xf>
    <xf numFmtId="0" fontId="49" fillId="30" borderId="27" xfId="0" applyFont="1" applyFill="1" applyBorder="1" applyAlignment="1" applyProtection="1" quotePrefix="1">
      <alignment horizontal="left" vertical="center" wrapText="1"/>
      <protection locked="0"/>
    </xf>
    <xf numFmtId="0" fontId="49" fillId="30" borderId="41" xfId="0" applyFont="1" applyFill="1" applyBorder="1" applyAlignment="1" applyProtection="1">
      <alignment horizontal="left" vertical="center" wrapText="1"/>
      <protection locked="0"/>
    </xf>
    <xf numFmtId="0" fontId="49" fillId="30" borderId="31" xfId="0" applyFont="1" applyFill="1" applyBorder="1" applyAlignment="1" applyProtection="1">
      <alignment horizontal="left" vertical="center" wrapText="1"/>
      <protection locked="0"/>
    </xf>
    <xf numFmtId="0" fontId="49" fillId="30" borderId="32" xfId="0" applyFont="1" applyFill="1" applyBorder="1" applyAlignment="1" applyProtection="1">
      <alignment vertical="center" wrapText="1"/>
      <protection locked="0"/>
    </xf>
    <xf numFmtId="0" fontId="49" fillId="30" borderId="41" xfId="0" applyNumberFormat="1" applyFont="1" applyFill="1" applyBorder="1" applyAlignment="1" applyProtection="1">
      <alignment horizontal="left" vertical="center" wrapText="1"/>
      <protection locked="0"/>
    </xf>
    <xf numFmtId="0" fontId="9" fillId="30" borderId="31" xfId="0" applyFont="1" applyFill="1" applyBorder="1" applyAlignment="1" applyProtection="1">
      <alignment horizontal="left" vertical="center" wrapText="1"/>
      <protection locked="0"/>
    </xf>
    <xf numFmtId="0" fontId="9" fillId="30" borderId="32" xfId="0" applyFont="1" applyFill="1" applyBorder="1" applyAlignment="1" applyProtection="1">
      <alignment horizontal="left" vertical="center" wrapText="1"/>
      <protection locked="0"/>
    </xf>
    <xf numFmtId="0" fontId="49" fillId="30" borderId="41" xfId="0" applyFont="1" applyFill="1" applyBorder="1" applyAlignment="1" applyProtection="1">
      <alignment horizontal="center" vertical="center"/>
      <protection locked="0"/>
    </xf>
    <xf numFmtId="0" fontId="9" fillId="30" borderId="32" xfId="0" applyFont="1" applyFill="1" applyBorder="1" applyAlignment="1" applyProtection="1">
      <alignment horizontal="center" vertical="center"/>
      <protection locked="0"/>
    </xf>
    <xf numFmtId="178" fontId="49" fillId="30" borderId="41" xfId="0" applyNumberFormat="1" applyFont="1" applyFill="1" applyBorder="1" applyAlignment="1" applyProtection="1">
      <alignment vertical="center"/>
      <protection locked="0"/>
    </xf>
    <xf numFmtId="178" fontId="9" fillId="30" borderId="32" xfId="0" applyNumberFormat="1" applyFont="1" applyFill="1" applyBorder="1" applyAlignment="1" applyProtection="1">
      <alignment vertical="center"/>
      <protection locked="0"/>
    </xf>
    <xf numFmtId="178" fontId="51" fillId="31" borderId="41" xfId="0" applyNumberFormat="1" applyFont="1" applyFill="1" applyBorder="1" applyAlignment="1" applyProtection="1">
      <alignment vertical="center"/>
      <protection/>
    </xf>
    <xf numFmtId="0" fontId="49" fillId="30" borderId="40" xfId="0" applyNumberFormat="1" applyFont="1" applyFill="1" applyBorder="1" applyAlignment="1" applyProtection="1">
      <alignment horizontal="left" vertical="center" wrapText="1"/>
      <protection locked="0"/>
    </xf>
    <xf numFmtId="0" fontId="9" fillId="30" borderId="43" xfId="0" applyFont="1" applyFill="1" applyBorder="1" applyAlignment="1" applyProtection="1">
      <alignment horizontal="left" vertical="center" wrapText="1"/>
      <protection locked="0"/>
    </xf>
    <xf numFmtId="0" fontId="9" fillId="30" borderId="45" xfId="0" applyFont="1" applyFill="1" applyBorder="1" applyAlignment="1" applyProtection="1">
      <alignment horizontal="left" vertical="center" wrapText="1"/>
      <protection locked="0"/>
    </xf>
    <xf numFmtId="0" fontId="49" fillId="30" borderId="40" xfId="0" applyFont="1" applyFill="1" applyBorder="1" applyAlignment="1" applyProtection="1">
      <alignment horizontal="center" vertical="center"/>
      <protection locked="0"/>
    </xf>
    <xf numFmtId="0" fontId="9" fillId="30" borderId="45" xfId="0" applyFont="1" applyFill="1" applyBorder="1" applyAlignment="1" applyProtection="1">
      <alignment horizontal="center" vertical="center"/>
      <protection locked="0"/>
    </xf>
    <xf numFmtId="178" fontId="49" fillId="30" borderId="40" xfId="0" applyNumberFormat="1" applyFont="1" applyFill="1" applyBorder="1" applyAlignment="1" applyProtection="1">
      <alignment vertical="center"/>
      <protection locked="0"/>
    </xf>
    <xf numFmtId="178" fontId="9" fillId="30" borderId="45" xfId="0" applyNumberFormat="1" applyFont="1" applyFill="1" applyBorder="1" applyAlignment="1" applyProtection="1">
      <alignment vertical="center"/>
      <protection locked="0"/>
    </xf>
    <xf numFmtId="178" fontId="51" fillId="31" borderId="50" xfId="0" applyNumberFormat="1" applyFont="1" applyFill="1" applyBorder="1" applyAlignment="1" applyProtection="1">
      <alignment vertical="center"/>
      <protection/>
    </xf>
    <xf numFmtId="178" fontId="9" fillId="31" borderId="48" xfId="0" applyNumberFormat="1" applyFont="1" applyFill="1" applyBorder="1" applyAlignment="1" applyProtection="1">
      <alignment vertical="center"/>
      <protection/>
    </xf>
    <xf numFmtId="178" fontId="49" fillId="30" borderId="39" xfId="0" applyNumberFormat="1" applyFont="1" applyFill="1" applyBorder="1" applyAlignment="1" applyProtection="1">
      <alignment vertical="center"/>
      <protection locked="0"/>
    </xf>
    <xf numFmtId="178" fontId="9" fillId="30" borderId="44" xfId="0" applyNumberFormat="1" applyFont="1" applyFill="1" applyBorder="1" applyAlignment="1" applyProtection="1">
      <alignment vertical="center"/>
      <protection locked="0"/>
    </xf>
    <xf numFmtId="178" fontId="51" fillId="31" borderId="39" xfId="0" applyNumberFormat="1" applyFont="1" applyFill="1" applyBorder="1" applyAlignment="1" applyProtection="1">
      <alignment vertical="center"/>
      <protection/>
    </xf>
    <xf numFmtId="178" fontId="9" fillId="31" borderId="44" xfId="0" applyNumberFormat="1" applyFont="1" applyFill="1" applyBorder="1" applyAlignment="1" applyProtection="1">
      <alignment vertical="center"/>
      <protection/>
    </xf>
    <xf numFmtId="0" fontId="48" fillId="29" borderId="40" xfId="0" applyNumberFormat="1" applyFont="1" applyFill="1" applyBorder="1" applyAlignment="1" applyProtection="1" quotePrefix="1">
      <alignment horizontal="right" vertical="center"/>
      <protection locked="0"/>
    </xf>
    <xf numFmtId="0" fontId="48" fillId="29" borderId="43" xfId="0" applyNumberFormat="1" applyFont="1" applyFill="1" applyBorder="1" applyAlignment="1" applyProtection="1" quotePrefix="1">
      <alignment horizontal="right" vertical="center"/>
      <protection locked="0"/>
    </xf>
    <xf numFmtId="0" fontId="48" fillId="29" borderId="45" xfId="0" applyNumberFormat="1" applyFont="1" applyFill="1" applyBorder="1" applyAlignment="1" applyProtection="1" quotePrefix="1">
      <alignment horizontal="right" vertical="center"/>
      <protection locked="0"/>
    </xf>
    <xf numFmtId="178" fontId="51" fillId="31" borderId="29" xfId="0" applyNumberFormat="1" applyFont="1" applyFill="1" applyBorder="1" applyAlignment="1" applyProtection="1">
      <alignment vertical="center"/>
      <protection/>
    </xf>
    <xf numFmtId="178" fontId="0" fillId="31" borderId="29" xfId="0" applyNumberFormat="1" applyFill="1" applyBorder="1" applyAlignment="1" applyProtection="1">
      <alignment vertical="center"/>
      <protection/>
    </xf>
    <xf numFmtId="0" fontId="49" fillId="30" borderId="49" xfId="0" applyFont="1" applyFill="1" applyBorder="1" applyAlignment="1" applyProtection="1">
      <alignment horizontal="center" vertical="center"/>
      <protection locked="0"/>
    </xf>
    <xf numFmtId="178" fontId="49" fillId="30" borderId="49" xfId="0" applyNumberFormat="1" applyFont="1" applyFill="1" applyBorder="1" applyAlignment="1" applyProtection="1">
      <alignment vertical="center"/>
      <protection locked="0"/>
    </xf>
    <xf numFmtId="0" fontId="49" fillId="30" borderId="41" xfId="0" applyFont="1" applyFill="1" applyBorder="1" applyAlignment="1" applyProtection="1">
      <alignment horizontal="left" vertical="center"/>
      <protection locked="0"/>
    </xf>
    <xf numFmtId="0" fontId="49" fillId="30" borderId="31" xfId="0" applyFont="1" applyFill="1" applyBorder="1" applyAlignment="1" applyProtection="1">
      <alignment horizontal="left" vertical="center"/>
      <protection locked="0"/>
    </xf>
    <xf numFmtId="0" fontId="49" fillId="30" borderId="32" xfId="0" applyFont="1" applyFill="1" applyBorder="1" applyAlignment="1" applyProtection="1">
      <alignment vertical="center"/>
      <protection locked="0"/>
    </xf>
    <xf numFmtId="0" fontId="49" fillId="30" borderId="27" xfId="0" applyFont="1" applyFill="1" applyBorder="1" applyAlignment="1" applyProtection="1">
      <alignment horizontal="center" vertical="center"/>
      <protection locked="0"/>
    </xf>
    <xf numFmtId="178" fontId="49" fillId="30" borderId="27" xfId="0" applyNumberFormat="1" applyFont="1" applyFill="1" applyBorder="1" applyAlignment="1" applyProtection="1">
      <alignment vertical="center"/>
      <protection locked="0"/>
    </xf>
    <xf numFmtId="0" fontId="3" fillId="29" borderId="14" xfId="0" applyNumberFormat="1" applyFont="1" applyFill="1" applyBorder="1" applyAlignment="1">
      <alignment vertical="center"/>
    </xf>
    <xf numFmtId="0" fontId="48" fillId="29" borderId="35" xfId="0" applyNumberFormat="1" applyFont="1" applyFill="1" applyBorder="1" applyAlignment="1" applyProtection="1" quotePrefix="1">
      <alignment horizontal="right" vertical="center"/>
      <protection locked="0"/>
    </xf>
    <xf numFmtId="0" fontId="48" fillId="29" borderId="35" xfId="0" applyNumberFormat="1" applyFont="1" applyFill="1" applyBorder="1" applyAlignment="1">
      <alignment horizontal="right" vertical="center"/>
    </xf>
    <xf numFmtId="0" fontId="49" fillId="30" borderId="40" xfId="0" applyFont="1" applyFill="1" applyBorder="1" applyAlignment="1" applyProtection="1">
      <alignment horizontal="left" vertical="center"/>
      <protection locked="0"/>
    </xf>
    <xf numFmtId="0" fontId="49" fillId="30" borderId="43" xfId="0" applyFont="1" applyFill="1" applyBorder="1" applyAlignment="1" applyProtection="1">
      <alignment horizontal="left" vertical="center"/>
      <protection locked="0"/>
    </xf>
    <xf numFmtId="0" fontId="49" fillId="30" borderId="45" xfId="0" applyFont="1" applyFill="1" applyBorder="1" applyAlignment="1" applyProtection="1">
      <alignment vertical="center"/>
      <protection locked="0"/>
    </xf>
    <xf numFmtId="0" fontId="49" fillId="30" borderId="28" xfId="0" applyFont="1" applyFill="1" applyBorder="1" applyAlignment="1" applyProtection="1">
      <alignment horizontal="center" vertical="center"/>
      <protection locked="0"/>
    </xf>
    <xf numFmtId="178" fontId="49" fillId="30" borderId="28" xfId="0" applyNumberFormat="1" applyFont="1" applyFill="1" applyBorder="1" applyAlignment="1" applyProtection="1">
      <alignment vertical="center"/>
      <protection locked="0"/>
    </xf>
    <xf numFmtId="178" fontId="9" fillId="31" borderId="47" xfId="0" applyNumberFormat="1" applyFont="1" applyFill="1" applyBorder="1" applyAlignment="1" applyProtection="1">
      <alignment vertical="center"/>
      <protection/>
    </xf>
    <xf numFmtId="0" fontId="49" fillId="30" borderId="41" xfId="0" applyFont="1" applyFill="1" applyBorder="1" applyAlignment="1" applyProtection="1" quotePrefix="1">
      <alignment horizontal="left" vertical="center" wrapText="1"/>
      <protection locked="0"/>
    </xf>
    <xf numFmtId="0" fontId="49" fillId="30" borderId="31" xfId="0" applyFont="1" applyFill="1" applyBorder="1" applyAlignment="1" applyProtection="1" quotePrefix="1">
      <alignment horizontal="left" vertical="center" wrapText="1"/>
      <protection locked="0"/>
    </xf>
    <xf numFmtId="0" fontId="49" fillId="30" borderId="32" xfId="0" applyFont="1" applyFill="1" applyBorder="1" applyAlignment="1" applyProtection="1" quotePrefix="1">
      <alignment horizontal="left" vertical="center" wrapText="1"/>
      <protection locked="0"/>
    </xf>
    <xf numFmtId="0" fontId="49" fillId="30" borderId="32" xfId="0" applyFont="1" applyFill="1" applyBorder="1" applyAlignment="1" applyProtection="1">
      <alignment horizontal="left" vertical="center" wrapText="1"/>
      <protection locked="0"/>
    </xf>
    <xf numFmtId="0" fontId="49" fillId="30" borderId="32" xfId="0" applyFont="1" applyFill="1" applyBorder="1" applyAlignment="1" applyProtection="1">
      <alignment horizontal="center" vertical="center"/>
      <protection locked="0"/>
    </xf>
    <xf numFmtId="178" fontId="49" fillId="30" borderId="32" xfId="0" applyNumberFormat="1" applyFont="1" applyFill="1" applyBorder="1" applyAlignment="1" applyProtection="1">
      <alignment vertical="center"/>
      <protection locked="0"/>
    </xf>
    <xf numFmtId="178" fontId="9" fillId="31" borderId="41" xfId="0" applyNumberFormat="1" applyFont="1" applyFill="1" applyBorder="1" applyAlignment="1" applyProtection="1">
      <alignment vertical="center"/>
      <protection/>
    </xf>
    <xf numFmtId="178" fontId="9" fillId="31" borderId="27" xfId="0" applyNumberFormat="1" applyFont="1" applyFill="1" applyBorder="1" applyAlignment="1" applyProtection="1">
      <alignment vertical="center"/>
      <protection/>
    </xf>
    <xf numFmtId="0" fontId="49" fillId="30" borderId="40" xfId="0" applyFont="1" applyFill="1" applyBorder="1" applyAlignment="1" applyProtection="1">
      <alignment horizontal="left" vertical="center" wrapText="1"/>
      <protection locked="0"/>
    </xf>
    <xf numFmtId="0" fontId="49" fillId="30" borderId="43" xfId="0" applyFont="1" applyFill="1" applyBorder="1" applyAlignment="1" applyProtection="1">
      <alignment horizontal="left" vertical="center" wrapText="1"/>
      <protection locked="0"/>
    </xf>
    <xf numFmtId="0" fontId="49" fillId="30" borderId="45" xfId="0" applyFont="1" applyFill="1" applyBorder="1" applyAlignment="1" applyProtection="1">
      <alignment vertical="center" wrapText="1"/>
      <protection locked="0"/>
    </xf>
    <xf numFmtId="178" fontId="51" fillId="31" borderId="35" xfId="0" applyNumberFormat="1" applyFont="1" applyFill="1" applyBorder="1" applyAlignment="1" applyProtection="1">
      <alignment vertical="center"/>
      <protection/>
    </xf>
    <xf numFmtId="178" fontId="0" fillId="31" borderId="35" xfId="0" applyNumberFormat="1" applyFill="1" applyBorder="1" applyAlignment="1" applyProtection="1">
      <alignment vertical="center"/>
      <protection/>
    </xf>
    <xf numFmtId="0" fontId="0" fillId="0" borderId="43" xfId="0" applyBorder="1" applyAlignment="1">
      <alignment vertical="center"/>
    </xf>
    <xf numFmtId="0" fontId="0" fillId="0" borderId="45" xfId="0" applyBorder="1" applyAlignment="1">
      <alignment vertical="center"/>
    </xf>
    <xf numFmtId="0" fontId="3" fillId="24" borderId="11"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176" fontId="3" fillId="24" borderId="22" xfId="0" applyNumberFormat="1" applyFont="1" applyFill="1" applyBorder="1" applyAlignment="1" applyProtection="1">
      <alignment vertical="center"/>
      <protection locked="0"/>
    </xf>
    <xf numFmtId="0" fontId="0" fillId="0" borderId="11" xfId="0" applyBorder="1" applyAlignment="1">
      <alignment vertical="center"/>
    </xf>
    <xf numFmtId="0" fontId="0" fillId="0" borderId="23" xfId="0" applyBorder="1" applyAlignment="1">
      <alignment vertical="center"/>
    </xf>
    <xf numFmtId="183" fontId="9" fillId="26" borderId="19" xfId="0" applyNumberFormat="1" applyFont="1" applyFill="1" applyBorder="1" applyAlignment="1" applyProtection="1">
      <alignment vertical="center"/>
      <protection/>
    </xf>
    <xf numFmtId="183" fontId="9" fillId="26" borderId="16" xfId="0" applyNumberFormat="1" applyFont="1" applyFill="1" applyBorder="1" applyAlignment="1" applyProtection="1">
      <alignment vertical="center"/>
      <protection/>
    </xf>
    <xf numFmtId="0" fontId="3" fillId="24" borderId="40" xfId="0" applyFont="1" applyFill="1" applyBorder="1" applyAlignment="1" applyProtection="1" quotePrefix="1">
      <alignment horizontal="left" vertical="center"/>
      <protection locked="0"/>
    </xf>
    <xf numFmtId="0" fontId="3" fillId="24" borderId="43" xfId="0" applyFont="1" applyFill="1" applyBorder="1" applyAlignment="1" applyProtection="1">
      <alignment vertical="center"/>
      <protection locked="0"/>
    </xf>
    <xf numFmtId="0" fontId="3" fillId="24" borderId="45" xfId="0" applyFont="1" applyFill="1" applyBorder="1" applyAlignment="1" applyProtection="1">
      <alignment vertical="center"/>
      <protection locked="0"/>
    </xf>
    <xf numFmtId="0" fontId="3" fillId="24" borderId="34" xfId="0" applyFont="1" applyFill="1" applyBorder="1" applyAlignment="1" applyProtection="1">
      <alignment horizontal="center" vertical="center"/>
      <protection locked="0"/>
    </xf>
    <xf numFmtId="0" fontId="3" fillId="24" borderId="35" xfId="0" applyFont="1" applyFill="1" applyBorder="1" applyAlignment="1" applyProtection="1">
      <alignment horizontal="center" vertical="center"/>
      <protection locked="0"/>
    </xf>
    <xf numFmtId="176" fontId="3" fillId="24" borderId="62" xfId="0" applyNumberFormat="1" applyFont="1" applyFill="1" applyBorder="1" applyAlignment="1" applyProtection="1" quotePrefix="1">
      <alignment horizontal="left" vertical="center"/>
      <protection locked="0"/>
    </xf>
    <xf numFmtId="0" fontId="0" fillId="0" borderId="12" xfId="0" applyBorder="1" applyAlignment="1">
      <alignment vertical="center"/>
    </xf>
    <xf numFmtId="0" fontId="0" fillId="0" borderId="63" xfId="0" applyBorder="1" applyAlignment="1">
      <alignment vertical="center"/>
    </xf>
    <xf numFmtId="0" fontId="3" fillId="24" borderId="40" xfId="0"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3" fillId="24" borderId="34" xfId="0" applyFont="1" applyFill="1" applyBorder="1" applyAlignment="1" applyProtection="1" quotePrefix="1">
      <alignment horizontal="center" vertical="center"/>
      <protection locked="0"/>
    </xf>
    <xf numFmtId="0" fontId="9" fillId="0" borderId="61" xfId="0" applyFont="1" applyBorder="1" applyAlignment="1" applyProtection="1">
      <alignment horizontal="center" vertical="center"/>
      <protection locked="0"/>
    </xf>
    <xf numFmtId="176" fontId="3" fillId="24" borderId="33" xfId="0" applyNumberFormat="1"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24" borderId="18" xfId="0" applyFont="1" applyFill="1" applyBorder="1" applyAlignment="1" applyProtection="1">
      <alignment vertical="center"/>
      <protection locked="0"/>
    </xf>
    <xf numFmtId="0" fontId="3" fillId="24" borderId="41" xfId="0" applyFont="1" applyFill="1" applyBorder="1" applyAlignment="1" applyProtection="1" quotePrefix="1">
      <alignment horizontal="left" vertical="center"/>
      <protection locked="0"/>
    </xf>
    <xf numFmtId="176" fontId="3" fillId="24" borderId="21" xfId="0" applyNumberFormat="1" applyFont="1" applyFill="1" applyBorder="1" applyAlignment="1" applyProtection="1">
      <alignment vertical="center"/>
      <protection locked="0"/>
    </xf>
    <xf numFmtId="176" fontId="3" fillId="24" borderId="0" xfId="0" applyNumberFormat="1" applyFont="1" applyFill="1" applyBorder="1" applyAlignment="1" applyProtection="1">
      <alignment vertical="center"/>
      <protection locked="0"/>
    </xf>
    <xf numFmtId="0" fontId="32" fillId="24" borderId="33" xfId="0" applyFont="1" applyFill="1" applyBorder="1" applyAlignment="1" applyProtection="1" quotePrefix="1">
      <alignment horizontal="center" vertical="center" textRotation="255" wrapText="1"/>
      <protection locked="0"/>
    </xf>
    <xf numFmtId="0" fontId="32" fillId="24" borderId="34" xfId="0" applyFont="1" applyFill="1" applyBorder="1" applyAlignment="1" applyProtection="1">
      <alignment vertical="center" textRotation="255" wrapText="1"/>
      <protection locked="0"/>
    </xf>
    <xf numFmtId="176" fontId="3" fillId="24" borderId="11" xfId="0" applyNumberFormat="1" applyFont="1" applyFill="1" applyBorder="1" applyAlignment="1" applyProtection="1">
      <alignment vertical="center"/>
      <protection locked="0"/>
    </xf>
    <xf numFmtId="176" fontId="3" fillId="24" borderId="64" xfId="0" applyNumberFormat="1" applyFont="1" applyFill="1" applyBorder="1" applyAlignment="1" quotePrefix="1">
      <alignment horizontal="left" vertical="center"/>
    </xf>
    <xf numFmtId="178" fontId="9" fillId="26" borderId="40" xfId="0" applyNumberFormat="1" applyFont="1" applyFill="1" applyBorder="1" applyAlignment="1" applyProtection="1">
      <alignment vertical="center"/>
      <protection/>
    </xf>
    <xf numFmtId="176" fontId="3" fillId="24" borderId="94" xfId="0" applyNumberFormat="1" applyFont="1" applyFill="1" applyBorder="1" applyAlignment="1" applyProtection="1" quotePrefix="1">
      <alignment horizontal="left" vertical="center"/>
      <protection locked="0"/>
    </xf>
    <xf numFmtId="176" fontId="3" fillId="0" borderId="26" xfId="0" applyNumberFormat="1" applyFont="1" applyBorder="1" applyAlignment="1">
      <alignment vertical="center"/>
    </xf>
    <xf numFmtId="176" fontId="3" fillId="0" borderId="68" xfId="0" applyNumberFormat="1" applyFont="1" applyBorder="1" applyAlignment="1">
      <alignment vertical="center"/>
    </xf>
    <xf numFmtId="176" fontId="3" fillId="26" borderId="94" xfId="0" applyNumberFormat="1" applyFont="1" applyFill="1" applyBorder="1" applyAlignment="1" applyProtection="1">
      <alignment vertical="center"/>
      <protection locked="0"/>
    </xf>
    <xf numFmtId="176" fontId="3" fillId="26" borderId="26" xfId="0" applyNumberFormat="1" applyFont="1" applyFill="1" applyBorder="1" applyAlignment="1">
      <alignment vertical="center"/>
    </xf>
    <xf numFmtId="0" fontId="0" fillId="29" borderId="14" xfId="0" applyNumberForma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機械代価表_s" xfId="61"/>
    <cellStyle name="Followed Hyperlink" xfId="62"/>
    <cellStyle name="良い" xfId="63"/>
  </cellStyles>
  <dxfs count="25">
    <dxf/>
    <dxf/>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dxf/>
    <dxf>
      <font>
        <color indexed="14"/>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rgb="FFFF00FF"/>
      </font>
      <border/>
    </dxf>
    <dxf>
      <numFmt numFmtId="197" formatCode="yyyy&quot;年&quot;m&quot;月&quot;d&quot;日&quot;;@"/>
      <border/>
    </dxf>
    <dxf>
      <numFmt numFmtId="184" formatCode="[$-411]ggge&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DC"/>
      <rgbColor rgb="00DCFFFF"/>
      <rgbColor rgb="00FFDCFF"/>
      <rgbColor rgb="00DCFFD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C1:K35"/>
  <sheetViews>
    <sheetView showZeros="0" tabSelected="1" zoomScale="90" zoomScaleNormal="90" zoomScalePageLayoutView="0" workbookViewId="0" topLeftCell="A1">
      <selection activeCell="A1" sqref="A1"/>
    </sheetView>
  </sheetViews>
  <sheetFormatPr defaultColWidth="12.625" defaultRowHeight="24" customHeight="1"/>
  <cols>
    <col min="1" max="1" width="2.75390625" style="127" customWidth="1"/>
    <col min="2" max="2" width="6.75390625" style="127" hidden="1" customWidth="1"/>
    <col min="3" max="3" width="7.625" style="125" customWidth="1"/>
    <col min="4" max="4" width="16.75390625" style="125" customWidth="1"/>
    <col min="5" max="5" width="57.875" style="125" customWidth="1"/>
    <col min="6" max="6" width="36.75390625" style="125" customWidth="1"/>
    <col min="7" max="7" width="30.75390625" style="127" customWidth="1"/>
    <col min="8" max="8" width="7.75390625" style="127" customWidth="1"/>
    <col min="9" max="9" width="10.375" style="127" customWidth="1"/>
    <col min="10" max="10" width="14.375" style="125" customWidth="1"/>
    <col min="11" max="11" width="23.625" style="128" customWidth="1"/>
    <col min="12" max="12" width="2.375" style="125" customWidth="1"/>
    <col min="13" max="16384" width="12.625" style="127" customWidth="1"/>
  </cols>
  <sheetData>
    <row r="1" spans="4:10" ht="31.5" customHeight="1">
      <c r="D1" s="161" t="s">
        <v>336</v>
      </c>
      <c r="E1" s="162" t="s">
        <v>338</v>
      </c>
      <c r="F1" s="126" t="s">
        <v>337</v>
      </c>
      <c r="J1" s="127"/>
    </row>
    <row r="2" spans="3:11" ht="24" customHeight="1">
      <c r="C2" s="129" t="s">
        <v>153</v>
      </c>
      <c r="D2" s="130" t="s">
        <v>154</v>
      </c>
      <c r="E2" s="130" t="s">
        <v>155</v>
      </c>
      <c r="F2" s="130" t="s">
        <v>156</v>
      </c>
      <c r="G2" s="131" t="s">
        <v>161</v>
      </c>
      <c r="H2" s="130" t="s">
        <v>160</v>
      </c>
      <c r="I2" s="130" t="s">
        <v>157</v>
      </c>
      <c r="J2" s="130" t="s">
        <v>158</v>
      </c>
      <c r="K2" s="132" t="s">
        <v>159</v>
      </c>
    </row>
    <row r="3" spans="3:11" ht="24" customHeight="1" hidden="1">
      <c r="C3" s="153"/>
      <c r="D3" s="154"/>
      <c r="E3" s="155"/>
      <c r="F3" s="156"/>
      <c r="G3" s="156"/>
      <c r="H3" s="156"/>
      <c r="I3" s="157"/>
      <c r="J3" s="158"/>
      <c r="K3" s="159"/>
    </row>
    <row r="4" spans="3:11" ht="24" customHeight="1">
      <c r="C4" s="133" t="s">
        <v>320</v>
      </c>
      <c r="D4" s="134"/>
      <c r="E4" s="135"/>
      <c r="F4" s="136"/>
      <c r="G4" s="136"/>
      <c r="H4" s="139"/>
      <c r="I4" s="137"/>
      <c r="J4" s="160"/>
      <c r="K4" s="138"/>
    </row>
    <row r="5" ht="6" customHeight="1"/>
    <row r="6" spans="4:5" ht="24" customHeight="1">
      <c r="D6" s="144" t="s">
        <v>318</v>
      </c>
      <c r="E6" s="127"/>
    </row>
    <row r="7" ht="6" customHeight="1">
      <c r="E7" s="144"/>
    </row>
    <row r="8" spans="3:10" ht="24" customHeight="1">
      <c r="C8" s="167" t="s">
        <v>355</v>
      </c>
      <c r="D8" s="149"/>
      <c r="E8" s="150"/>
      <c r="F8" s="150"/>
      <c r="G8" s="148"/>
      <c r="H8" s="152" t="s">
        <v>317</v>
      </c>
      <c r="I8" s="182">
        <v>29</v>
      </c>
      <c r="J8" s="148" t="s">
        <v>349</v>
      </c>
    </row>
    <row r="9" spans="3:10" ht="24" customHeight="1">
      <c r="C9" s="166" t="s">
        <v>356</v>
      </c>
      <c r="D9" s="149"/>
      <c r="E9" s="150"/>
      <c r="F9" s="150"/>
      <c r="G9" s="147" t="s">
        <v>316</v>
      </c>
      <c r="H9" s="187">
        <v>30000</v>
      </c>
      <c r="I9" s="188"/>
      <c r="J9" s="148" t="s">
        <v>319</v>
      </c>
    </row>
    <row r="10" spans="3:10" ht="24" customHeight="1">
      <c r="C10" s="166" t="s">
        <v>357</v>
      </c>
      <c r="D10" s="149"/>
      <c r="E10" s="150"/>
      <c r="F10" s="150"/>
      <c r="G10" s="147"/>
      <c r="H10" s="152" t="s">
        <v>351</v>
      </c>
      <c r="I10" s="182">
        <v>8</v>
      </c>
      <c r="J10" s="148" t="s">
        <v>350</v>
      </c>
    </row>
    <row r="11" spans="3:6" ht="24" customHeight="1">
      <c r="C11" s="165" t="s">
        <v>182</v>
      </c>
      <c r="D11" s="149"/>
      <c r="E11" s="150"/>
      <c r="F11" s="150"/>
    </row>
    <row r="12" spans="3:6" ht="24" customHeight="1">
      <c r="C12" s="149"/>
      <c r="D12" s="151" t="s">
        <v>191</v>
      </c>
      <c r="E12" s="150"/>
      <c r="F12" s="150"/>
    </row>
    <row r="13" spans="3:6" ht="24" customHeight="1">
      <c r="C13" s="149"/>
      <c r="D13" s="151" t="s">
        <v>192</v>
      </c>
      <c r="E13" s="150"/>
      <c r="F13" s="150"/>
    </row>
    <row r="14" spans="3:6" ht="24" customHeight="1">
      <c r="C14" s="149"/>
      <c r="D14" s="151" t="s">
        <v>348</v>
      </c>
      <c r="E14" s="150"/>
      <c r="F14" s="150"/>
    </row>
    <row r="15" spans="3:6" ht="24" customHeight="1">
      <c r="C15" s="149"/>
      <c r="D15" s="151" t="s">
        <v>346</v>
      </c>
      <c r="E15" s="150"/>
      <c r="F15" s="150"/>
    </row>
    <row r="16" spans="3:6" ht="24" customHeight="1">
      <c r="C16" s="149"/>
      <c r="D16" s="151" t="s">
        <v>347</v>
      </c>
      <c r="E16" s="150"/>
      <c r="F16" s="150"/>
    </row>
    <row r="17" spans="3:6" ht="24" customHeight="1">
      <c r="C17" s="149"/>
      <c r="D17" s="151" t="s">
        <v>314</v>
      </c>
      <c r="E17" s="150"/>
      <c r="F17" s="150"/>
    </row>
    <row r="18" spans="3:6" ht="24" customHeight="1">
      <c r="C18" s="149"/>
      <c r="D18" s="151" t="s">
        <v>315</v>
      </c>
      <c r="E18" s="150"/>
      <c r="F18" s="150"/>
    </row>
    <row r="19" spans="3:6" ht="24" customHeight="1">
      <c r="C19" s="149"/>
      <c r="D19" s="149" t="s">
        <v>183</v>
      </c>
      <c r="E19" s="150"/>
      <c r="F19" s="150"/>
    </row>
    <row r="20" spans="3:6" ht="24" customHeight="1">
      <c r="C20" s="149"/>
      <c r="D20" s="151" t="s">
        <v>339</v>
      </c>
      <c r="E20" s="150"/>
      <c r="F20" s="150"/>
    </row>
    <row r="21" spans="3:6" ht="24" customHeight="1">
      <c r="C21" s="149"/>
      <c r="D21" s="151" t="s">
        <v>340</v>
      </c>
      <c r="E21" s="150"/>
      <c r="F21" s="150"/>
    </row>
    <row r="22" spans="3:6" ht="24" customHeight="1">
      <c r="C22" s="149"/>
      <c r="D22" s="149" t="s">
        <v>184</v>
      </c>
      <c r="E22" s="150"/>
      <c r="F22" s="150"/>
    </row>
    <row r="23" spans="3:6" ht="24" customHeight="1">
      <c r="C23" s="149"/>
      <c r="D23" s="151" t="s">
        <v>341</v>
      </c>
      <c r="E23" s="150"/>
      <c r="F23" s="150"/>
    </row>
    <row r="24" spans="3:6" ht="24" customHeight="1">
      <c r="C24" s="149"/>
      <c r="D24" s="151" t="s">
        <v>185</v>
      </c>
      <c r="E24" s="150"/>
      <c r="F24" s="150"/>
    </row>
    <row r="25" spans="3:6" ht="24" customHeight="1">
      <c r="C25" s="149"/>
      <c r="D25" s="151" t="s">
        <v>342</v>
      </c>
      <c r="E25" s="150"/>
      <c r="F25" s="150"/>
    </row>
    <row r="26" spans="3:6" ht="24" customHeight="1">
      <c r="C26" s="149"/>
      <c r="D26" s="151" t="s">
        <v>193</v>
      </c>
      <c r="E26" s="150"/>
      <c r="F26" s="150"/>
    </row>
    <row r="27" spans="3:6" ht="24" customHeight="1">
      <c r="C27" s="149"/>
      <c r="D27" s="151" t="s">
        <v>343</v>
      </c>
      <c r="E27" s="150"/>
      <c r="F27" s="150"/>
    </row>
    <row r="28" spans="3:6" ht="24" customHeight="1">
      <c r="C28" s="149"/>
      <c r="D28" s="151" t="s">
        <v>344</v>
      </c>
      <c r="E28" s="150"/>
      <c r="F28" s="150"/>
    </row>
    <row r="29" spans="3:6" ht="24" customHeight="1">
      <c r="C29" s="149"/>
      <c r="D29" s="151"/>
      <c r="E29" s="150"/>
      <c r="F29" s="150"/>
    </row>
    <row r="30" spans="3:6" ht="24" customHeight="1">
      <c r="C30" s="149"/>
      <c r="D30" s="149" t="s">
        <v>186</v>
      </c>
      <c r="E30" s="150"/>
      <c r="F30" s="150"/>
    </row>
    <row r="31" spans="3:6" ht="24" customHeight="1">
      <c r="C31" s="149"/>
      <c r="D31" s="149" t="s">
        <v>187</v>
      </c>
      <c r="E31" s="150"/>
      <c r="F31" s="150"/>
    </row>
    <row r="32" spans="3:6" ht="24" customHeight="1">
      <c r="C32" s="149"/>
      <c r="D32" s="151" t="s">
        <v>188</v>
      </c>
      <c r="E32" s="150"/>
      <c r="F32" s="150"/>
    </row>
    <row r="33" spans="3:6" ht="24" customHeight="1">
      <c r="C33" s="149"/>
      <c r="D33" s="151" t="s">
        <v>345</v>
      </c>
      <c r="E33" s="150"/>
      <c r="F33" s="150"/>
    </row>
    <row r="34" spans="3:6" ht="24" customHeight="1">
      <c r="C34" s="149"/>
      <c r="D34" s="149" t="s">
        <v>189</v>
      </c>
      <c r="E34" s="150"/>
      <c r="F34" s="150"/>
    </row>
    <row r="35" spans="3:6" ht="24" customHeight="1">
      <c r="C35" s="150"/>
      <c r="D35" s="150"/>
      <c r="E35" s="150"/>
      <c r="F35" s="150"/>
    </row>
  </sheetData>
  <sheetProtection/>
  <mergeCells count="1">
    <mergeCell ref="H9:I9"/>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B1:AG202"/>
  <sheetViews>
    <sheetView showRowColHeaders="0" view="pageBreakPreview" zoomScaleSheetLayoutView="100" zoomScalePageLayoutView="0" workbookViewId="0" topLeftCell="A1">
      <selection activeCell="A1" sqref="A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4:19" ht="30" customHeight="1">
      <c r="D1" s="1" t="s">
        <v>162</v>
      </c>
      <c r="I1" s="140" t="s">
        <v>354</v>
      </c>
      <c r="R1" s="163" t="s">
        <v>352</v>
      </c>
      <c r="S1" s="164" t="s">
        <v>353</v>
      </c>
    </row>
    <row r="2" spans="2:19" ht="24" customHeight="1">
      <c r="B2" s="2"/>
      <c r="C2" s="2"/>
      <c r="D2" s="2"/>
      <c r="E2" s="195" t="s">
        <v>151</v>
      </c>
      <c r="F2" s="196"/>
      <c r="G2" s="196"/>
      <c r="H2" s="196"/>
      <c r="I2" s="196"/>
      <c r="J2" s="196"/>
      <c r="K2" s="196"/>
      <c r="L2" s="196"/>
      <c r="M2" s="196"/>
      <c r="N2" s="196"/>
      <c r="O2" s="196"/>
      <c r="P2" s="196"/>
      <c r="Q2" s="196"/>
      <c r="R2" s="2"/>
      <c r="S2" s="2"/>
    </row>
    <row r="3" spans="2:19" ht="24" customHeight="1">
      <c r="B3" s="2"/>
      <c r="C3" s="2"/>
      <c r="D3" s="2"/>
      <c r="E3" s="2"/>
      <c r="F3" s="2"/>
      <c r="G3" s="2"/>
      <c r="H3" s="2"/>
      <c r="I3" s="2"/>
      <c r="J3" s="2"/>
      <c r="K3" s="2"/>
      <c r="L3" s="2"/>
      <c r="M3" s="2"/>
      <c r="N3" s="2"/>
      <c r="O3" s="2"/>
      <c r="P3" s="2"/>
      <c r="Q3" s="2"/>
      <c r="R3" s="2"/>
      <c r="S3" s="2"/>
    </row>
    <row r="4" spans="2:19" ht="24" customHeight="1">
      <c r="B4" s="2"/>
      <c r="C4" s="2"/>
      <c r="D4" s="197" t="s">
        <v>105</v>
      </c>
      <c r="E4" s="190"/>
      <c r="F4" s="198"/>
      <c r="G4" s="199"/>
      <c r="H4" s="199"/>
      <c r="I4" s="199"/>
      <c r="J4" s="199"/>
      <c r="K4" s="199"/>
      <c r="L4" s="199"/>
      <c r="M4" s="199"/>
      <c r="N4" s="199"/>
      <c r="O4" s="199"/>
      <c r="P4" s="199"/>
      <c r="Q4" s="200"/>
      <c r="R4" s="2"/>
      <c r="S4" s="2"/>
    </row>
    <row r="5" spans="2:19" ht="24" customHeight="1">
      <c r="B5" s="2"/>
      <c r="C5" s="2"/>
      <c r="D5" s="189" t="s">
        <v>111</v>
      </c>
      <c r="E5" s="190"/>
      <c r="F5" s="198"/>
      <c r="G5" s="199"/>
      <c r="H5" s="199"/>
      <c r="I5" s="199"/>
      <c r="J5" s="199"/>
      <c r="K5" s="199"/>
      <c r="L5" s="199"/>
      <c r="M5" s="199"/>
      <c r="N5" s="199"/>
      <c r="O5" s="199"/>
      <c r="P5" s="199"/>
      <c r="Q5" s="200"/>
      <c r="R5" s="2"/>
      <c r="S5" s="2"/>
    </row>
    <row r="6" spans="2:19" ht="24" customHeight="1">
      <c r="B6" s="2"/>
      <c r="C6" s="2"/>
      <c r="D6" s="189" t="s">
        <v>112</v>
      </c>
      <c r="E6" s="190"/>
      <c r="F6" s="191" t="s">
        <v>106</v>
      </c>
      <c r="G6" s="192"/>
      <c r="H6" s="192"/>
      <c r="I6" s="193"/>
      <c r="J6" s="193"/>
      <c r="K6" s="193"/>
      <c r="L6" s="193"/>
      <c r="M6" s="193"/>
      <c r="N6" s="193"/>
      <c r="O6" s="193"/>
      <c r="P6" s="193"/>
      <c r="Q6" s="194"/>
      <c r="R6" s="2"/>
      <c r="S6" s="2"/>
    </row>
    <row r="7" spans="2:19" ht="24" customHeight="1">
      <c r="B7" s="2"/>
      <c r="C7" s="2"/>
      <c r="D7" s="189" t="s">
        <v>113</v>
      </c>
      <c r="E7" s="190"/>
      <c r="F7" s="198"/>
      <c r="G7" s="199"/>
      <c r="H7" s="199"/>
      <c r="I7" s="199"/>
      <c r="J7" s="199"/>
      <c r="K7" s="189" t="s">
        <v>117</v>
      </c>
      <c r="L7" s="190"/>
      <c r="M7" s="198"/>
      <c r="N7" s="199"/>
      <c r="O7" s="199"/>
      <c r="P7" s="199"/>
      <c r="Q7" s="200"/>
      <c r="R7" s="2"/>
      <c r="S7" s="2"/>
    </row>
    <row r="8" spans="2:19" ht="24" customHeight="1">
      <c r="B8" s="2"/>
      <c r="C8" s="2"/>
      <c r="D8" s="189" t="s">
        <v>114</v>
      </c>
      <c r="E8" s="190"/>
      <c r="F8" s="88" t="s">
        <v>108</v>
      </c>
      <c r="G8" s="89"/>
      <c r="H8" s="90" t="s">
        <v>109</v>
      </c>
      <c r="I8" s="91"/>
      <c r="J8" s="201" t="s">
        <v>164</v>
      </c>
      <c r="K8" s="81" t="s">
        <v>89</v>
      </c>
      <c r="L8" s="94"/>
      <c r="M8" s="94"/>
      <c r="N8" s="94"/>
      <c r="O8" s="94"/>
      <c r="P8" s="98"/>
      <c r="Q8" s="96"/>
      <c r="R8" s="2"/>
      <c r="S8" s="2"/>
    </row>
    <row r="9" spans="2:19" ht="24" customHeight="1">
      <c r="B9" s="2"/>
      <c r="C9" s="2"/>
      <c r="D9" s="189" t="s">
        <v>115</v>
      </c>
      <c r="E9" s="190"/>
      <c r="F9" s="205"/>
      <c r="G9" s="206"/>
      <c r="H9" s="92" t="s">
        <v>110</v>
      </c>
      <c r="I9" s="93"/>
      <c r="J9" s="202"/>
      <c r="K9" s="99" t="s">
        <v>118</v>
      </c>
      <c r="L9" s="52"/>
      <c r="M9" s="52"/>
      <c r="N9" s="52"/>
      <c r="O9" s="52"/>
      <c r="P9" s="53"/>
      <c r="Q9" s="97"/>
      <c r="R9" s="2"/>
      <c r="S9" s="2"/>
    </row>
    <row r="10" spans="2:19" ht="24" customHeight="1">
      <c r="B10" s="2"/>
      <c r="C10" s="2"/>
      <c r="D10" s="189" t="s">
        <v>116</v>
      </c>
      <c r="E10" s="190"/>
      <c r="F10" s="207"/>
      <c r="G10" s="208"/>
      <c r="H10" s="92" t="s">
        <v>129</v>
      </c>
      <c r="I10" s="93"/>
      <c r="J10" s="202"/>
      <c r="K10" s="99" t="s">
        <v>119</v>
      </c>
      <c r="L10" s="52"/>
      <c r="M10" s="52"/>
      <c r="N10" s="52"/>
      <c r="O10" s="52"/>
      <c r="P10" s="53"/>
      <c r="Q10" s="97"/>
      <c r="R10" s="2"/>
      <c r="S10" s="2"/>
    </row>
    <row r="11" spans="2:19" ht="24" customHeight="1">
      <c r="B11" s="2"/>
      <c r="C11" s="2"/>
      <c r="D11" s="189"/>
      <c r="E11" s="190"/>
      <c r="F11" s="219"/>
      <c r="G11" s="220"/>
      <c r="H11" s="220"/>
      <c r="I11" s="221"/>
      <c r="J11" s="202"/>
      <c r="K11" s="83" t="s">
        <v>87</v>
      </c>
      <c r="L11" s="52"/>
      <c r="M11" s="52"/>
      <c r="N11" s="52"/>
      <c r="O11" s="52"/>
      <c r="P11" s="53"/>
      <c r="Q11" s="97"/>
      <c r="R11" s="2"/>
      <c r="S11" s="2"/>
    </row>
    <row r="12" spans="2:19" ht="24" customHeight="1">
      <c r="B12" s="2"/>
      <c r="C12" s="2"/>
      <c r="D12" s="189"/>
      <c r="E12" s="190"/>
      <c r="F12" s="219"/>
      <c r="G12" s="220"/>
      <c r="H12" s="220"/>
      <c r="I12" s="221"/>
      <c r="J12" s="202"/>
      <c r="K12" s="83" t="s">
        <v>107</v>
      </c>
      <c r="L12" s="52"/>
      <c r="M12" s="52"/>
      <c r="N12" s="52"/>
      <c r="O12" s="52"/>
      <c r="P12" s="53"/>
      <c r="Q12" s="97"/>
      <c r="R12" s="2"/>
      <c r="S12" s="2"/>
    </row>
    <row r="13" spans="2:19" ht="24" customHeight="1">
      <c r="B13" s="2"/>
      <c r="C13" s="2"/>
      <c r="D13" s="209" t="s">
        <v>148</v>
      </c>
      <c r="E13" s="210"/>
      <c r="F13" s="213" t="s">
        <v>169</v>
      </c>
      <c r="G13" s="214"/>
      <c r="H13" s="214"/>
      <c r="I13" s="215"/>
      <c r="J13" s="203"/>
      <c r="K13" s="122"/>
      <c r="L13" s="107"/>
      <c r="M13" s="107"/>
      <c r="N13" s="107"/>
      <c r="O13" s="107"/>
      <c r="P13" s="108"/>
      <c r="Q13" s="141"/>
      <c r="R13" s="2"/>
      <c r="S13" s="2"/>
    </row>
    <row r="14" spans="2:19" ht="24" customHeight="1">
      <c r="B14" s="2"/>
      <c r="C14" s="2"/>
      <c r="D14" s="211"/>
      <c r="E14" s="212"/>
      <c r="F14" s="216"/>
      <c r="G14" s="217"/>
      <c r="H14" s="217"/>
      <c r="I14" s="218"/>
      <c r="J14" s="204"/>
      <c r="K14" s="82"/>
      <c r="L14" s="95"/>
      <c r="M14" s="95"/>
      <c r="N14" s="95"/>
      <c r="O14" s="95"/>
      <c r="P14" s="100"/>
      <c r="Q14" s="142"/>
      <c r="R14" s="2"/>
      <c r="S14" s="2"/>
    </row>
    <row r="15" spans="2:19" ht="24" customHeight="1">
      <c r="B15" s="2"/>
      <c r="C15" s="2"/>
      <c r="D15" s="49"/>
      <c r="E15" s="49"/>
      <c r="F15" s="87"/>
      <c r="G15" s="84"/>
      <c r="H15" s="2"/>
      <c r="I15" s="2"/>
      <c r="J15" s="2"/>
      <c r="K15" s="189" t="s">
        <v>121</v>
      </c>
      <c r="L15" s="190"/>
      <c r="M15" s="224">
        <f>IF(R23="","",R23)</f>
      </c>
      <c r="N15" s="225"/>
      <c r="O15" s="225"/>
      <c r="P15" s="225"/>
      <c r="Q15" s="226"/>
      <c r="R15" s="2"/>
      <c r="S15" s="2"/>
    </row>
    <row r="16" spans="2:19" ht="24" customHeight="1">
      <c r="B16" s="2"/>
      <c r="C16" s="2" t="s">
        <v>123</v>
      </c>
      <c r="D16" s="49"/>
      <c r="E16" s="49"/>
      <c r="F16" s="87"/>
      <c r="G16" s="84"/>
      <c r="H16" s="2"/>
      <c r="I16" s="2"/>
      <c r="J16" s="2"/>
      <c r="K16" s="48"/>
      <c r="L16" s="49"/>
      <c r="M16" s="2"/>
      <c r="N16" s="2"/>
      <c r="O16" s="2"/>
      <c r="P16" s="2"/>
      <c r="Q16" s="2"/>
      <c r="R16" s="2"/>
      <c r="S16" s="2"/>
    </row>
    <row r="17" spans="2:19" ht="24" customHeight="1">
      <c r="B17" s="7"/>
      <c r="C17" s="18" t="s">
        <v>14</v>
      </c>
      <c r="D17" s="12"/>
      <c r="E17" s="12"/>
      <c r="F17" s="12"/>
      <c r="G17" s="227" t="s">
        <v>46</v>
      </c>
      <c r="H17" s="228"/>
      <c r="I17" s="101" t="s">
        <v>130</v>
      </c>
      <c r="J17" s="189" t="s">
        <v>194</v>
      </c>
      <c r="K17" s="227"/>
      <c r="L17" s="145">
        <f>IF(R94="","",R94)</f>
      </c>
      <c r="M17" s="229" t="s">
        <v>195</v>
      </c>
      <c r="N17" s="230"/>
      <c r="O17" s="231">
        <f>IF(OR(F14="",R94=""),"",F14)</f>
      </c>
      <c r="P17" s="232"/>
      <c r="Q17" s="146" t="s">
        <v>196</v>
      </c>
      <c r="R17" s="222">
        <f>IF(R94="","",L17*O17)</f>
      </c>
      <c r="S17" s="223"/>
    </row>
    <row r="18" spans="2:19" ht="24" customHeight="1">
      <c r="B18" s="7"/>
      <c r="C18" s="40" t="s">
        <v>15</v>
      </c>
      <c r="D18" s="23"/>
      <c r="E18" s="23"/>
      <c r="F18" s="23"/>
      <c r="G18" s="237" t="s">
        <v>170</v>
      </c>
      <c r="H18" s="238"/>
      <c r="I18" s="41" t="s">
        <v>51</v>
      </c>
      <c r="J18" s="239" t="s">
        <v>171</v>
      </c>
      <c r="K18" s="240"/>
      <c r="L18" s="240"/>
      <c r="M18" s="240"/>
      <c r="N18" s="241">
        <v>0.92</v>
      </c>
      <c r="O18" s="242"/>
      <c r="P18" s="242"/>
      <c r="Q18" s="242"/>
      <c r="R18" s="243">
        <f>IF(R94="","",ROUNDDOWN(R17*N18,-2))</f>
      </c>
      <c r="S18" s="244"/>
    </row>
    <row r="19" spans="2:19" ht="24" customHeight="1">
      <c r="B19" s="7"/>
      <c r="C19" s="18" t="s">
        <v>16</v>
      </c>
      <c r="D19" s="12"/>
      <c r="E19" s="12"/>
      <c r="F19" s="12"/>
      <c r="G19" s="245" t="s">
        <v>131</v>
      </c>
      <c r="H19" s="228"/>
      <c r="I19" s="14" t="s">
        <v>51</v>
      </c>
      <c r="J19" s="239" t="s">
        <v>132</v>
      </c>
      <c r="K19" s="240"/>
      <c r="L19" s="240"/>
      <c r="M19" s="240"/>
      <c r="N19" s="241">
        <v>0.2</v>
      </c>
      <c r="O19" s="242"/>
      <c r="P19" s="242"/>
      <c r="Q19" s="242"/>
      <c r="R19" s="222">
        <f>IF(R94="","",ROUNDDOWN((R17+R18)*N19,-2))</f>
      </c>
      <c r="S19" s="223"/>
    </row>
    <row r="20" spans="2:19" ht="24" customHeight="1">
      <c r="B20" s="7"/>
      <c r="C20" s="42" t="s">
        <v>17</v>
      </c>
      <c r="D20" s="27"/>
      <c r="E20" s="27"/>
      <c r="F20" s="27"/>
      <c r="G20" s="256" t="s">
        <v>133</v>
      </c>
      <c r="H20" s="257"/>
      <c r="I20" s="43" t="s">
        <v>51</v>
      </c>
      <c r="J20" s="256" t="s">
        <v>30</v>
      </c>
      <c r="K20" s="258"/>
      <c r="L20" s="258"/>
      <c r="M20" s="258"/>
      <c r="N20" s="258"/>
      <c r="O20" s="258"/>
      <c r="P20" s="258"/>
      <c r="Q20" s="258"/>
      <c r="R20" s="259">
        <f>IF(OR(R17="",R104=""),"",R104)</f>
      </c>
      <c r="S20" s="260"/>
    </row>
    <row r="21" spans="2:19" ht="24" customHeight="1">
      <c r="B21" s="7"/>
      <c r="C21" s="18" t="s">
        <v>18</v>
      </c>
      <c r="D21" s="12"/>
      <c r="E21" s="12"/>
      <c r="F21" s="12"/>
      <c r="G21" s="245" t="s">
        <v>134</v>
      </c>
      <c r="H21" s="228"/>
      <c r="I21" s="14" t="s">
        <v>51</v>
      </c>
      <c r="J21" s="256" t="s">
        <v>358</v>
      </c>
      <c r="K21" s="261"/>
      <c r="L21" s="261"/>
      <c r="M21" s="261"/>
      <c r="N21" s="261"/>
      <c r="O21" s="261"/>
      <c r="P21" s="261"/>
      <c r="Q21" s="261"/>
      <c r="R21" s="262">
        <f>IF(OR(R17="",R134=""),"",R134)</f>
      </c>
      <c r="S21" s="263"/>
    </row>
    <row r="22" spans="2:19" ht="24" customHeight="1" thickBot="1">
      <c r="B22" s="7"/>
      <c r="C22" s="19" t="s">
        <v>19</v>
      </c>
      <c r="D22" s="13"/>
      <c r="E22" s="13"/>
      <c r="F22" s="13"/>
      <c r="G22" s="233" t="s">
        <v>135</v>
      </c>
      <c r="H22" s="234"/>
      <c r="I22" s="15" t="s">
        <v>51</v>
      </c>
      <c r="J22" s="235" t="s">
        <v>136</v>
      </c>
      <c r="K22" s="236"/>
      <c r="L22" s="236"/>
      <c r="M22" s="236"/>
      <c r="N22" s="236"/>
      <c r="O22" s="236"/>
      <c r="P22" s="267"/>
      <c r="Q22" s="268"/>
      <c r="R22" s="269">
        <f>IF(R94="","",INT(SUM(R17:S21)*P22))</f>
      </c>
      <c r="S22" s="270"/>
    </row>
    <row r="23" spans="2:19" ht="24" customHeight="1" thickTop="1">
      <c r="B23" s="7"/>
      <c r="C23" s="20" t="s">
        <v>20</v>
      </c>
      <c r="D23" s="16"/>
      <c r="E23" s="16"/>
      <c r="F23" s="16"/>
      <c r="G23" s="16"/>
      <c r="H23" s="16"/>
      <c r="I23" s="17"/>
      <c r="J23" s="252" t="s">
        <v>31</v>
      </c>
      <c r="K23" s="253"/>
      <c r="L23" s="253"/>
      <c r="M23" s="253"/>
      <c r="N23" s="253"/>
      <c r="O23" s="253"/>
      <c r="P23" s="253"/>
      <c r="Q23" s="253"/>
      <c r="R23" s="254">
        <f>IF(R94="","",SUM(R17:S22))</f>
      </c>
      <c r="S23" s="255"/>
    </row>
    <row r="24" spans="2:19" ht="24" customHeight="1">
      <c r="B24" s="7"/>
      <c r="C24" s="18" t="s">
        <v>21</v>
      </c>
      <c r="D24" s="12"/>
      <c r="E24" s="12"/>
      <c r="F24" s="12"/>
      <c r="G24" s="12"/>
      <c r="H24" s="12"/>
      <c r="I24" s="12"/>
      <c r="J24" s="12"/>
      <c r="K24" s="12"/>
      <c r="L24" s="12"/>
      <c r="M24" s="12"/>
      <c r="N24" s="12"/>
      <c r="O24" s="12"/>
      <c r="P24" s="12"/>
      <c r="Q24" s="12"/>
      <c r="R24" s="222">
        <f>IF(R94="","",SUM(R17:S21))</f>
      </c>
      <c r="S24" s="223"/>
    </row>
    <row r="25" spans="2:19" ht="24" customHeight="1">
      <c r="B25" s="7"/>
      <c r="C25" s="30"/>
      <c r="D25" s="7"/>
      <c r="E25" s="7"/>
      <c r="F25" s="7"/>
      <c r="G25" s="7"/>
      <c r="H25" s="7"/>
      <c r="I25" s="7"/>
      <c r="J25" s="7"/>
      <c r="K25" s="7"/>
      <c r="L25" s="7"/>
      <c r="M25" s="7"/>
      <c r="N25" s="7"/>
      <c r="O25" s="7"/>
      <c r="P25" s="7"/>
      <c r="Q25" s="7"/>
      <c r="R25" s="45"/>
      <c r="S25" s="45"/>
    </row>
    <row r="26" spans="2:19" ht="30" customHeight="1">
      <c r="B26" s="7"/>
      <c r="C26" s="30"/>
      <c r="D26" s="273" t="s">
        <v>124</v>
      </c>
      <c r="E26" s="274"/>
      <c r="F26" s="274"/>
      <c r="G26" s="274"/>
      <c r="H26" s="274"/>
      <c r="I26" s="274"/>
      <c r="J26" s="274"/>
      <c r="K26" s="274"/>
      <c r="L26" s="274"/>
      <c r="M26" s="274"/>
      <c r="N26" s="274"/>
      <c r="O26" s="274"/>
      <c r="P26" s="274"/>
      <c r="Q26" s="274"/>
      <c r="R26" s="275"/>
      <c r="S26" s="45"/>
    </row>
    <row r="27" spans="2:19" ht="30" customHeight="1">
      <c r="B27" s="7"/>
      <c r="C27" s="30"/>
      <c r="D27" s="273" t="s">
        <v>321</v>
      </c>
      <c r="E27" s="274"/>
      <c r="F27" s="274"/>
      <c r="G27" s="274"/>
      <c r="H27" s="274"/>
      <c r="I27" s="274"/>
      <c r="J27" s="274"/>
      <c r="K27" s="274"/>
      <c r="L27" s="274"/>
      <c r="M27" s="274"/>
      <c r="N27" s="274"/>
      <c r="O27" s="274"/>
      <c r="P27" s="274"/>
      <c r="Q27" s="274"/>
      <c r="R27" s="275"/>
      <c r="S27" s="45"/>
    </row>
    <row r="28" spans="2:19" ht="21" customHeight="1">
      <c r="B28" s="7"/>
      <c r="C28" s="30"/>
      <c r="D28" s="7"/>
      <c r="E28" s="7"/>
      <c r="F28" s="7"/>
      <c r="G28" s="7"/>
      <c r="H28" s="7"/>
      <c r="I28" s="7"/>
      <c r="J28" s="7"/>
      <c r="K28" s="7"/>
      <c r="L28" s="7"/>
      <c r="M28" s="7"/>
      <c r="N28" s="7"/>
      <c r="O28" s="7"/>
      <c r="P28" s="7"/>
      <c r="Q28" s="7"/>
      <c r="R28" s="45"/>
      <c r="S28" s="45"/>
    </row>
    <row r="29" spans="2:19" ht="18.75" customHeight="1">
      <c r="B29" s="2"/>
      <c r="C29" s="4" t="s">
        <v>120</v>
      </c>
      <c r="D29" s="7"/>
      <c r="E29" s="7"/>
      <c r="F29" s="7"/>
      <c r="G29" s="2"/>
      <c r="H29" s="2"/>
      <c r="I29" s="2"/>
      <c r="J29" s="2"/>
      <c r="K29" s="2"/>
      <c r="L29" s="2"/>
      <c r="M29" s="2"/>
      <c r="N29" s="2"/>
      <c r="O29" s="2"/>
      <c r="P29" s="2"/>
      <c r="Q29" s="2"/>
      <c r="R29" s="2"/>
      <c r="S29" s="2"/>
    </row>
    <row r="30" spans="2:19" ht="18.75" customHeight="1">
      <c r="B30" s="7"/>
      <c r="C30" s="7"/>
      <c r="D30" s="7" t="s">
        <v>22</v>
      </c>
      <c r="E30" s="7"/>
      <c r="F30" s="7"/>
      <c r="G30" s="7"/>
      <c r="H30" s="7"/>
      <c r="I30" s="7"/>
      <c r="J30" s="222">
        <f>IF(F10="","",F10)</f>
      </c>
      <c r="K30" s="276"/>
      <c r="L30" s="223"/>
      <c r="M30" s="4" t="s">
        <v>137</v>
      </c>
      <c r="N30" s="22" t="s">
        <v>48</v>
      </c>
      <c r="O30" s="6"/>
      <c r="P30" s="6"/>
      <c r="Q30" s="23"/>
      <c r="R30" s="23"/>
      <c r="S30" s="24"/>
    </row>
    <row r="31" spans="2:19" ht="18.75" customHeight="1">
      <c r="B31" s="7"/>
      <c r="C31" s="7"/>
      <c r="D31" s="7" t="s">
        <v>23</v>
      </c>
      <c r="E31" s="7"/>
      <c r="F31" s="7"/>
      <c r="G31" s="7"/>
      <c r="H31" s="7"/>
      <c r="I31" s="7"/>
      <c r="J31" s="246">
        <f>IF(F9="","",F9)</f>
      </c>
      <c r="K31" s="247"/>
      <c r="L31" s="248"/>
      <c r="M31" s="4" t="s">
        <v>52</v>
      </c>
      <c r="N31" s="25" t="s">
        <v>49</v>
      </c>
      <c r="O31" s="26"/>
      <c r="P31" s="26"/>
      <c r="Q31" s="27"/>
      <c r="R31" s="27"/>
      <c r="S31" s="28"/>
    </row>
    <row r="32" spans="2:19" ht="6" customHeight="1">
      <c r="B32" s="7"/>
      <c r="C32" s="7"/>
      <c r="D32" s="7"/>
      <c r="E32" s="7"/>
      <c r="F32" s="7"/>
      <c r="G32" s="7"/>
      <c r="H32" s="7"/>
      <c r="I32" s="7"/>
      <c r="J32" s="7"/>
      <c r="K32" s="7"/>
      <c r="L32" s="7"/>
      <c r="M32" s="4"/>
      <c r="N32" s="31"/>
      <c r="O32" s="31"/>
      <c r="P32" s="31"/>
      <c r="Q32" s="16"/>
      <c r="R32" s="16"/>
      <c r="S32" s="16"/>
    </row>
    <row r="33" spans="2:21" ht="18.75" customHeight="1">
      <c r="B33" s="7"/>
      <c r="C33" s="7"/>
      <c r="D33" s="7" t="s">
        <v>24</v>
      </c>
      <c r="E33" s="7"/>
      <c r="F33" s="7"/>
      <c r="G33" s="249">
        <f>IF(OR(J30="",J31=""),"",IF(SUM(U35:U39)=0,1,ROUND(PRODUCT(U35:U39),2)))</f>
      </c>
      <c r="H33" s="250"/>
      <c r="I33" s="251"/>
      <c r="J33" s="7"/>
      <c r="K33" s="7"/>
      <c r="L33" s="4" t="s">
        <v>163</v>
      </c>
      <c r="M33" s="7"/>
      <c r="N33" s="277"/>
      <c r="O33" s="278"/>
      <c r="P33" s="279"/>
      <c r="Q33" s="7"/>
      <c r="R33" s="7"/>
      <c r="S33" s="7"/>
      <c r="U33" s="73">
        <f>IF(N33="2次診断",1,IF(N33="2+3次診断",2,""))</f>
      </c>
    </row>
    <row r="34" spans="2:19" ht="6" customHeight="1">
      <c r="B34" s="7"/>
      <c r="C34" s="7"/>
      <c r="D34" s="7"/>
      <c r="E34" s="7"/>
      <c r="F34" s="7"/>
      <c r="G34" s="7"/>
      <c r="H34" s="7"/>
      <c r="I34" s="7"/>
      <c r="J34" s="7"/>
      <c r="K34" s="7"/>
      <c r="L34" s="7"/>
      <c r="M34" s="7"/>
      <c r="N34" s="7"/>
      <c r="O34" s="7"/>
      <c r="P34" s="7"/>
      <c r="Q34" s="7"/>
      <c r="R34" s="7"/>
      <c r="S34" s="7"/>
    </row>
    <row r="35" spans="2:21" ht="13.5" customHeight="1">
      <c r="B35" s="7"/>
      <c r="C35" s="7"/>
      <c r="D35" s="280" t="s">
        <v>25</v>
      </c>
      <c r="E35" s="280"/>
      <c r="F35" s="280"/>
      <c r="G35" s="280"/>
      <c r="H35" s="280"/>
      <c r="I35" s="280"/>
      <c r="J35" s="280"/>
      <c r="K35" s="280"/>
      <c r="L35" s="280"/>
      <c r="M35" s="281"/>
      <c r="N35" s="283">
        <v>1.2</v>
      </c>
      <c r="O35" s="210"/>
      <c r="P35" s="21"/>
      <c r="Q35" s="7"/>
      <c r="R35" s="7"/>
      <c r="S35" s="7"/>
      <c r="U35" s="73">
        <f>IF(M35="○",1.2,"")</f>
      </c>
    </row>
    <row r="36" spans="2:19" ht="13.5" customHeight="1">
      <c r="B36" s="7"/>
      <c r="C36" s="7"/>
      <c r="D36" s="286" t="s">
        <v>26</v>
      </c>
      <c r="E36" s="287"/>
      <c r="F36" s="287"/>
      <c r="G36" s="287"/>
      <c r="H36" s="287"/>
      <c r="I36" s="287"/>
      <c r="J36" s="287"/>
      <c r="K36" s="287"/>
      <c r="L36" s="288"/>
      <c r="M36" s="282"/>
      <c r="N36" s="284"/>
      <c r="O36" s="285"/>
      <c r="P36" s="21"/>
      <c r="Q36" s="7"/>
      <c r="R36" s="7"/>
      <c r="S36" s="7"/>
    </row>
    <row r="37" spans="2:21" ht="18.75" customHeight="1">
      <c r="B37" s="7"/>
      <c r="C37" s="7"/>
      <c r="D37" s="271" t="s">
        <v>27</v>
      </c>
      <c r="E37" s="271"/>
      <c r="F37" s="271"/>
      <c r="G37" s="271"/>
      <c r="H37" s="271"/>
      <c r="I37" s="271"/>
      <c r="J37" s="271"/>
      <c r="K37" s="271"/>
      <c r="L37" s="271"/>
      <c r="M37" s="38"/>
      <c r="N37" s="272">
        <v>1.2</v>
      </c>
      <c r="O37" s="272"/>
      <c r="P37" s="21"/>
      <c r="Q37" s="7"/>
      <c r="R37" s="7"/>
      <c r="S37" s="7"/>
      <c r="U37" s="73">
        <f>IF(M37="○",1.2,"")</f>
      </c>
    </row>
    <row r="38" spans="2:21" ht="18.75" customHeight="1">
      <c r="B38" s="7"/>
      <c r="C38" s="7"/>
      <c r="D38" s="271" t="s">
        <v>28</v>
      </c>
      <c r="E38" s="271"/>
      <c r="F38" s="271"/>
      <c r="G38" s="271"/>
      <c r="H38" s="271"/>
      <c r="I38" s="271"/>
      <c r="J38" s="271"/>
      <c r="K38" s="271"/>
      <c r="L38" s="271"/>
      <c r="M38" s="38"/>
      <c r="N38" s="272">
        <v>1.4</v>
      </c>
      <c r="O38" s="272"/>
      <c r="P38" s="21"/>
      <c r="Q38" s="7"/>
      <c r="R38" s="7"/>
      <c r="S38" s="7"/>
      <c r="U38" s="73">
        <f>IF(M38="○",1.4,"")</f>
      </c>
    </row>
    <row r="39" spans="2:21" ht="18.75" customHeight="1">
      <c r="B39" s="7"/>
      <c r="C39" s="7"/>
      <c r="D39" s="264" t="s">
        <v>165</v>
      </c>
      <c r="E39" s="265"/>
      <c r="F39" s="265"/>
      <c r="G39" s="265"/>
      <c r="H39" s="265"/>
      <c r="I39" s="265"/>
      <c r="J39" s="265"/>
      <c r="K39" s="265"/>
      <c r="L39" s="265"/>
      <c r="M39" s="39"/>
      <c r="N39" s="266"/>
      <c r="O39" s="266"/>
      <c r="P39" s="21"/>
      <c r="Q39" s="7"/>
      <c r="R39" s="7"/>
      <c r="S39" s="7"/>
      <c r="U39" s="73">
        <f>IF(N39="","",IF(M39="○",N39,""))</f>
      </c>
    </row>
    <row r="40" spans="2:19" ht="6" customHeight="1">
      <c r="B40" s="7"/>
      <c r="C40" s="7"/>
      <c r="D40" s="102"/>
      <c r="E40" s="102"/>
      <c r="F40" s="102"/>
      <c r="G40" s="102"/>
      <c r="H40" s="102"/>
      <c r="I40" s="102"/>
      <c r="J40" s="102"/>
      <c r="K40" s="102"/>
      <c r="L40" s="102"/>
      <c r="M40" s="102"/>
      <c r="N40" s="102"/>
      <c r="O40" s="102"/>
      <c r="P40" s="102"/>
      <c r="Q40" s="102"/>
      <c r="R40" s="7"/>
      <c r="S40" s="7"/>
    </row>
    <row r="41" spans="2:19" ht="18.75" customHeight="1">
      <c r="B41" s="2"/>
      <c r="C41" s="4"/>
      <c r="D41" s="4" t="s">
        <v>85</v>
      </c>
      <c r="E41" s="7"/>
      <c r="F41" s="7"/>
      <c r="G41" s="2"/>
      <c r="H41" s="2"/>
      <c r="I41" s="2"/>
      <c r="J41" s="2"/>
      <c r="K41" s="47"/>
      <c r="L41" s="46" t="s">
        <v>54</v>
      </c>
      <c r="M41" s="47"/>
      <c r="N41" s="289" t="s">
        <v>166</v>
      </c>
      <c r="O41" s="290"/>
      <c r="P41" s="47"/>
      <c r="Q41" s="46" t="s">
        <v>88</v>
      </c>
      <c r="R41" s="2"/>
      <c r="S41" s="2"/>
    </row>
    <row r="42" spans="2:19" ht="18.75" customHeight="1">
      <c r="B42" s="2"/>
      <c r="C42" s="4"/>
      <c r="D42" s="4" t="s">
        <v>86</v>
      </c>
      <c r="E42" s="7"/>
      <c r="F42" s="7"/>
      <c r="G42" s="2"/>
      <c r="H42" s="2"/>
      <c r="I42" s="2"/>
      <c r="J42" s="2"/>
      <c r="K42" s="47"/>
      <c r="L42" s="2" t="s">
        <v>53</v>
      </c>
      <c r="M42" s="2"/>
      <c r="N42" s="2"/>
      <c r="O42" s="2"/>
      <c r="P42" s="2"/>
      <c r="Q42" s="2"/>
      <c r="R42" s="2"/>
      <c r="S42" s="2"/>
    </row>
    <row r="43" spans="2:19" ht="18.75" customHeight="1">
      <c r="B43" s="2"/>
      <c r="C43" s="4"/>
      <c r="D43" s="4" t="s">
        <v>87</v>
      </c>
      <c r="E43" s="7"/>
      <c r="F43" s="7"/>
      <c r="G43" s="2"/>
      <c r="H43" s="2"/>
      <c r="I43" s="2"/>
      <c r="J43" s="2"/>
      <c r="K43" s="47"/>
      <c r="L43" s="2" t="s">
        <v>53</v>
      </c>
      <c r="M43" s="2"/>
      <c r="N43" s="2"/>
      <c r="O43" s="2"/>
      <c r="P43" s="2"/>
      <c r="Q43" s="2"/>
      <c r="R43" s="2"/>
      <c r="S43" s="2"/>
    </row>
    <row r="44" spans="2:19" ht="6" customHeight="1">
      <c r="B44" s="2"/>
      <c r="C44" s="7"/>
      <c r="D44" s="7"/>
      <c r="E44" s="7"/>
      <c r="F44" s="7"/>
      <c r="G44" s="7"/>
      <c r="H44" s="7"/>
      <c r="I44" s="7"/>
      <c r="J44" s="7"/>
      <c r="K44" s="7"/>
      <c r="L44" s="7"/>
      <c r="M44" s="7"/>
      <c r="N44" s="7"/>
      <c r="O44" s="7"/>
      <c r="P44" s="7"/>
      <c r="Q44" s="7"/>
      <c r="R44" s="7"/>
      <c r="S44" s="7"/>
    </row>
    <row r="45" spans="2:19" ht="18.75" customHeight="1">
      <c r="B45" s="2"/>
      <c r="C45" s="4" t="s">
        <v>122</v>
      </c>
      <c r="D45" s="7"/>
      <c r="E45" s="7"/>
      <c r="F45" s="7"/>
      <c r="G45" s="2"/>
      <c r="H45" s="2"/>
      <c r="I45" s="2"/>
      <c r="J45" s="2"/>
      <c r="K45" s="2"/>
      <c r="L45" s="2"/>
      <c r="M45" s="2"/>
      <c r="N45" s="2"/>
      <c r="O45" s="2"/>
      <c r="P45" s="2"/>
      <c r="Q45" s="2"/>
      <c r="R45" s="2"/>
      <c r="S45" s="2"/>
    </row>
    <row r="46" spans="2:21" ht="18.75" customHeight="1">
      <c r="B46" s="2"/>
      <c r="C46" s="4" t="s">
        <v>96</v>
      </c>
      <c r="D46" s="4"/>
      <c r="E46" s="7"/>
      <c r="F46" s="29" t="s">
        <v>197</v>
      </c>
      <c r="G46" s="57"/>
      <c r="H46" s="2"/>
      <c r="I46" s="2"/>
      <c r="J46" s="46" t="s">
        <v>78</v>
      </c>
      <c r="K46" s="2"/>
      <c r="L46" s="2"/>
      <c r="M46" s="2"/>
      <c r="N46" s="2"/>
      <c r="O46" s="2"/>
      <c r="P46" s="29" t="s">
        <v>197</v>
      </c>
      <c r="Q46" s="57"/>
      <c r="R46" s="2"/>
      <c r="S46" s="2"/>
      <c r="U46" s="73">
        <f>IF(G46="","",VLOOKUP(G46,AA196:AB201,2))</f>
      </c>
    </row>
    <row r="47" spans="2:21" ht="18.75" customHeight="1">
      <c r="B47" s="2"/>
      <c r="C47" s="4"/>
      <c r="D47" s="4" t="s">
        <v>98</v>
      </c>
      <c r="E47" s="7"/>
      <c r="F47" s="7"/>
      <c r="G47" s="2"/>
      <c r="H47" s="2"/>
      <c r="I47" s="2"/>
      <c r="J47" s="2"/>
      <c r="K47" s="2"/>
      <c r="L47" s="2"/>
      <c r="M47" s="2"/>
      <c r="N47" s="2"/>
      <c r="O47" s="2"/>
      <c r="P47" s="2"/>
      <c r="Q47" s="2"/>
      <c r="R47" s="2"/>
      <c r="S47" s="2"/>
      <c r="U47" s="73">
        <f>IF(Q46="","",HLOOKUP(Q46,AC194:AG195,2))</f>
      </c>
    </row>
    <row r="48" spans="2:21" ht="18.75" customHeight="1">
      <c r="B48" s="2"/>
      <c r="C48" s="4"/>
      <c r="D48" s="4" t="s">
        <v>103</v>
      </c>
      <c r="E48" s="7"/>
      <c r="F48" s="7"/>
      <c r="G48" s="2"/>
      <c r="H48" s="2"/>
      <c r="I48" s="2"/>
      <c r="J48" s="2"/>
      <c r="K48" s="297"/>
      <c r="L48" s="298"/>
      <c r="M48" s="298"/>
      <c r="N48" s="299"/>
      <c r="O48" s="2"/>
      <c r="P48" s="58" t="s">
        <v>198</v>
      </c>
      <c r="Q48" s="50">
        <f>IF(OR(COUNT(U46:U48)=0,COUNT(U46:U48)=3),"",IF(OR(U46="",U47=""),U48,INDEX(AD197:AF201,U46,U47)))</f>
      </c>
      <c r="R48" s="2"/>
      <c r="S48" s="2"/>
      <c r="U48" s="73">
        <f>IF(K48="","",VLOOKUP(K48,W194:X196,2,FALSE))</f>
      </c>
    </row>
    <row r="49" spans="2:21" ht="18.75" customHeight="1">
      <c r="B49" s="2"/>
      <c r="C49" s="4" t="s">
        <v>90</v>
      </c>
      <c r="D49" s="4"/>
      <c r="E49" s="7"/>
      <c r="F49" s="7"/>
      <c r="G49" s="2"/>
      <c r="H49" s="2"/>
      <c r="I49" s="2"/>
      <c r="J49" s="2"/>
      <c r="K49" s="2"/>
      <c r="L49" s="2"/>
      <c r="M49" s="2"/>
      <c r="N49" s="2"/>
      <c r="O49" s="2"/>
      <c r="P49" s="2"/>
      <c r="Q49" s="2"/>
      <c r="R49" s="2"/>
      <c r="S49" s="2"/>
      <c r="U49" s="73"/>
    </row>
    <row r="50" spans="2:21" ht="18.75" customHeight="1">
      <c r="B50" s="2"/>
      <c r="C50" s="44" t="s">
        <v>92</v>
      </c>
      <c r="D50" s="189" t="s">
        <v>126</v>
      </c>
      <c r="E50" s="291"/>
      <c r="F50" s="291"/>
      <c r="G50" s="291"/>
      <c r="H50" s="291"/>
      <c r="I50" s="291"/>
      <c r="J50" s="291"/>
      <c r="K50" s="291"/>
      <c r="L50" s="291"/>
      <c r="M50" s="291"/>
      <c r="N50" s="291"/>
      <c r="O50" s="291"/>
      <c r="P50" s="291"/>
      <c r="Q50" s="291"/>
      <c r="R50" s="292"/>
      <c r="S50" s="44" t="s">
        <v>95</v>
      </c>
      <c r="U50" s="73">
        <f>IF(COUNT(U51:U56)=0,"",SUM(U51:U56))</f>
      </c>
    </row>
    <row r="51" spans="2:21" ht="13.5" customHeight="1">
      <c r="B51" s="2"/>
      <c r="C51" s="293" t="s">
        <v>199</v>
      </c>
      <c r="D51" s="295" t="s">
        <v>200</v>
      </c>
      <c r="E51" s="54" t="s">
        <v>91</v>
      </c>
      <c r="F51" s="23"/>
      <c r="G51" s="23"/>
      <c r="H51" s="23"/>
      <c r="I51" s="23"/>
      <c r="J51" s="23"/>
      <c r="K51" s="23"/>
      <c r="L51" s="23"/>
      <c r="M51" s="23"/>
      <c r="N51" s="23"/>
      <c r="O51" s="23"/>
      <c r="P51" s="23"/>
      <c r="Q51" s="23"/>
      <c r="R51" s="24"/>
      <c r="S51" s="281"/>
      <c r="U51" s="73">
        <f>IF(OR(S51="",COUNTA(S53:S56)&gt;0),"",1)</f>
      </c>
    </row>
    <row r="52" spans="2:21" ht="13.5" customHeight="1">
      <c r="B52" s="2"/>
      <c r="C52" s="272"/>
      <c r="D52" s="296"/>
      <c r="E52" s="55" t="s">
        <v>322</v>
      </c>
      <c r="F52" s="16"/>
      <c r="G52" s="16"/>
      <c r="H52" s="16"/>
      <c r="I52" s="16"/>
      <c r="J52" s="16"/>
      <c r="K52" s="16"/>
      <c r="L52" s="16"/>
      <c r="M52" s="16"/>
      <c r="N52" s="16"/>
      <c r="O52" s="16"/>
      <c r="P52" s="16"/>
      <c r="Q52" s="16"/>
      <c r="R52" s="17"/>
      <c r="S52" s="305"/>
      <c r="U52" s="73"/>
    </row>
    <row r="53" spans="2:21" ht="18.75" customHeight="1">
      <c r="B53" s="2"/>
      <c r="C53" s="294"/>
      <c r="D53" s="105" t="s">
        <v>201</v>
      </c>
      <c r="E53" s="106" t="s">
        <v>127</v>
      </c>
      <c r="F53" s="107"/>
      <c r="G53" s="107"/>
      <c r="H53" s="107"/>
      <c r="I53" s="107"/>
      <c r="J53" s="107"/>
      <c r="K53" s="107"/>
      <c r="L53" s="107"/>
      <c r="M53" s="107"/>
      <c r="N53" s="107"/>
      <c r="O53" s="107"/>
      <c r="P53" s="107"/>
      <c r="Q53" s="107"/>
      <c r="R53" s="108"/>
      <c r="S53" s="116"/>
      <c r="U53" s="73">
        <f>IF(OR(S53="",COUNTA(S51,S54:S56)&gt;0),"",2)</f>
      </c>
    </row>
    <row r="54" spans="2:21" ht="18.75" customHeight="1">
      <c r="B54" s="2"/>
      <c r="C54" s="293" t="s">
        <v>202</v>
      </c>
      <c r="D54" s="111" t="s">
        <v>203</v>
      </c>
      <c r="E54" s="112" t="s">
        <v>93</v>
      </c>
      <c r="F54" s="94"/>
      <c r="G54" s="94"/>
      <c r="H54" s="94"/>
      <c r="I54" s="94"/>
      <c r="J54" s="94"/>
      <c r="K54" s="94"/>
      <c r="L54" s="94"/>
      <c r="M54" s="94"/>
      <c r="N54" s="94"/>
      <c r="O54" s="94"/>
      <c r="P54" s="94"/>
      <c r="Q54" s="94"/>
      <c r="R54" s="98"/>
      <c r="S54" s="117"/>
      <c r="U54" s="73">
        <f>IF(OR(S54="",COUNTA(S51:S53,S55:S56)&gt;0),"",3)</f>
      </c>
    </row>
    <row r="55" spans="2:21" ht="18.75" customHeight="1">
      <c r="B55" s="2"/>
      <c r="C55" s="306"/>
      <c r="D55" s="104" t="s">
        <v>204</v>
      </c>
      <c r="E55" s="113" t="s">
        <v>128</v>
      </c>
      <c r="F55" s="95"/>
      <c r="G55" s="95"/>
      <c r="H55" s="95"/>
      <c r="I55" s="95"/>
      <c r="J55" s="95"/>
      <c r="K55" s="95"/>
      <c r="L55" s="95"/>
      <c r="M55" s="95"/>
      <c r="N55" s="95"/>
      <c r="O55" s="95"/>
      <c r="P55" s="95"/>
      <c r="Q55" s="95"/>
      <c r="R55" s="100"/>
      <c r="S55" s="39"/>
      <c r="U55" s="73">
        <f>IF(OR(S55="",COUNTA(S51:S54,S56)&gt;0),"",4)</f>
      </c>
    </row>
    <row r="56" spans="2:21" ht="18.75" customHeight="1">
      <c r="B56" s="2"/>
      <c r="C56" s="109" t="s">
        <v>125</v>
      </c>
      <c r="D56" s="110"/>
      <c r="E56" s="56" t="s">
        <v>94</v>
      </c>
      <c r="F56" s="27"/>
      <c r="G56" s="27"/>
      <c r="H56" s="27"/>
      <c r="I56" s="27"/>
      <c r="J56" s="27"/>
      <c r="K56" s="27"/>
      <c r="L56" s="27"/>
      <c r="M56" s="27"/>
      <c r="N56" s="27"/>
      <c r="O56" s="27"/>
      <c r="P56" s="27"/>
      <c r="Q56" s="27"/>
      <c r="R56" s="28"/>
      <c r="S56" s="114"/>
      <c r="U56" s="73">
        <f>IF(OR(S56="",COUNTA(S51:S55)&gt;0),"",5)</f>
      </c>
    </row>
    <row r="57" spans="2:21" ht="18.75" customHeight="1">
      <c r="B57" s="2"/>
      <c r="C57" s="31" t="s">
        <v>146</v>
      </c>
      <c r="D57" s="55"/>
      <c r="E57" s="16"/>
      <c r="F57" s="16"/>
      <c r="G57" s="16"/>
      <c r="H57" s="16"/>
      <c r="I57" s="16"/>
      <c r="J57" s="16"/>
      <c r="K57" s="16"/>
      <c r="L57" s="16"/>
      <c r="M57" s="16"/>
      <c r="N57" s="16"/>
      <c r="O57" s="16"/>
      <c r="P57" s="16"/>
      <c r="Q57" s="16"/>
      <c r="R57" s="16"/>
      <c r="S57" s="2"/>
      <c r="U57" s="73" t="s">
        <v>205</v>
      </c>
    </row>
    <row r="58" spans="2:19" ht="18.75" customHeight="1">
      <c r="B58" s="4" t="s">
        <v>190</v>
      </c>
      <c r="C58" s="7" t="s">
        <v>0</v>
      </c>
      <c r="D58" s="7"/>
      <c r="E58" s="7"/>
      <c r="F58" s="7"/>
      <c r="G58" s="7"/>
      <c r="H58" s="7"/>
      <c r="I58" s="7"/>
      <c r="J58" s="7"/>
      <c r="K58" s="7"/>
      <c r="L58" s="7"/>
      <c r="M58" s="7"/>
      <c r="N58" s="7"/>
      <c r="O58" s="7"/>
      <c r="P58" s="7"/>
      <c r="Q58" s="7"/>
      <c r="R58" s="7"/>
      <c r="S58" s="7"/>
    </row>
    <row r="59" spans="2:19" ht="18.75" customHeight="1">
      <c r="B59" s="7"/>
      <c r="C59" s="283" t="s">
        <v>1</v>
      </c>
      <c r="D59" s="302"/>
      <c r="E59" s="302"/>
      <c r="F59" s="302"/>
      <c r="G59" s="302"/>
      <c r="H59" s="302"/>
      <c r="I59" s="302"/>
      <c r="J59" s="197" t="s">
        <v>206</v>
      </c>
      <c r="K59" s="303"/>
      <c r="L59" s="303"/>
      <c r="M59" s="303"/>
      <c r="N59" s="303"/>
      <c r="O59" s="303"/>
      <c r="P59" s="303"/>
      <c r="Q59" s="304"/>
      <c r="R59" s="302" t="s">
        <v>47</v>
      </c>
      <c r="S59" s="210"/>
    </row>
    <row r="60" spans="2:19" ht="18.75" customHeight="1">
      <c r="B60" s="7"/>
      <c r="C60" s="335" t="s">
        <v>2</v>
      </c>
      <c r="D60" s="309" t="s">
        <v>3</v>
      </c>
      <c r="E60" s="310"/>
      <c r="F60" s="310"/>
      <c r="G60" s="310"/>
      <c r="H60" s="310"/>
      <c r="I60" s="310"/>
      <c r="J60" s="311">
        <v>0.6</v>
      </c>
      <c r="K60" s="312"/>
      <c r="L60" s="312"/>
      <c r="M60" s="312"/>
      <c r="N60" s="312"/>
      <c r="O60" s="312"/>
      <c r="P60" s="312"/>
      <c r="Q60" s="313"/>
      <c r="R60" s="307">
        <f>IF(OR(AND(AND($Q$8="",$Q$12=""),$Q$12=""),$J$30="",$J$31=""),"",0.6)</f>
      </c>
      <c r="S60" s="308"/>
    </row>
    <row r="61" spans="2:19" ht="6" customHeight="1">
      <c r="B61" s="7"/>
      <c r="C61" s="330"/>
      <c r="D61" s="314" t="s">
        <v>4</v>
      </c>
      <c r="E61" s="315"/>
      <c r="F61" s="315"/>
      <c r="G61" s="315"/>
      <c r="H61" s="315"/>
      <c r="I61" s="315"/>
      <c r="J61" s="317" t="s">
        <v>207</v>
      </c>
      <c r="K61" s="318"/>
      <c r="L61" s="318"/>
      <c r="M61" s="318"/>
      <c r="N61" s="321" t="s">
        <v>208</v>
      </c>
      <c r="O61" s="5" t="s">
        <v>209</v>
      </c>
      <c r="P61" s="322"/>
      <c r="Q61" s="323"/>
      <c r="R61" s="326">
        <f>IF(OR(AND($Q$8="",$Q$12=""),$J$30="",$J$31=""),"",ROUND(0.01*SQRT($J$30*$J$31),2))</f>
      </c>
      <c r="S61" s="327"/>
    </row>
    <row r="62" spans="2:19" ht="13.5" customHeight="1">
      <c r="B62" s="7"/>
      <c r="C62" s="330"/>
      <c r="D62" s="316"/>
      <c r="E62" s="315"/>
      <c r="F62" s="315"/>
      <c r="G62" s="315"/>
      <c r="H62" s="315"/>
      <c r="I62" s="315"/>
      <c r="J62" s="319"/>
      <c r="K62" s="320"/>
      <c r="L62" s="320"/>
      <c r="M62" s="320"/>
      <c r="N62" s="321"/>
      <c r="O62" s="8" t="s">
        <v>210</v>
      </c>
      <c r="P62" s="324"/>
      <c r="Q62" s="325"/>
      <c r="R62" s="328"/>
      <c r="S62" s="329"/>
    </row>
    <row r="63" spans="2:19" ht="18.75" customHeight="1">
      <c r="B63" s="7"/>
      <c r="C63" s="336"/>
      <c r="D63" s="337" t="s">
        <v>5</v>
      </c>
      <c r="E63" s="338"/>
      <c r="F63" s="338"/>
      <c r="G63" s="338"/>
      <c r="H63" s="338"/>
      <c r="I63" s="338"/>
      <c r="J63" s="339">
        <v>0.6</v>
      </c>
      <c r="K63" s="340"/>
      <c r="L63" s="340"/>
      <c r="M63" s="340"/>
      <c r="N63" s="340"/>
      <c r="O63" s="340"/>
      <c r="P63" s="340"/>
      <c r="Q63" s="341"/>
      <c r="R63" s="346">
        <f>IF(OR(AND($Q$8="",$Q$12=""),$J$30="",$J$31=""),"",0.6)</f>
      </c>
      <c r="S63" s="347"/>
    </row>
    <row r="64" spans="2:19" ht="6" customHeight="1">
      <c r="B64" s="7"/>
      <c r="C64" s="330" t="s">
        <v>6</v>
      </c>
      <c r="D64" s="309" t="s">
        <v>211</v>
      </c>
      <c r="E64" s="331"/>
      <c r="F64" s="331"/>
      <c r="G64" s="331"/>
      <c r="H64" s="331"/>
      <c r="I64" s="331"/>
      <c r="J64" s="332" t="s">
        <v>212</v>
      </c>
      <c r="K64" s="333"/>
      <c r="L64" s="333"/>
      <c r="M64" s="333"/>
      <c r="N64" s="334" t="s">
        <v>208</v>
      </c>
      <c r="O64" s="6" t="s">
        <v>209</v>
      </c>
      <c r="P64" s="6"/>
      <c r="Q64" s="351"/>
      <c r="R64" s="307">
        <f>IF(OR(AND($Q$8="",$Q$12=""),$J$30="",$J$31=""),"",ROUND(0.02*SQRT($J$30*$J$31),2))</f>
      </c>
      <c r="S64" s="308"/>
    </row>
    <row r="65" spans="2:19" ht="13.5" customHeight="1">
      <c r="B65" s="7"/>
      <c r="C65" s="330"/>
      <c r="D65" s="316"/>
      <c r="E65" s="315"/>
      <c r="F65" s="315"/>
      <c r="G65" s="315"/>
      <c r="H65" s="315"/>
      <c r="I65" s="315"/>
      <c r="J65" s="319"/>
      <c r="K65" s="320"/>
      <c r="L65" s="320"/>
      <c r="M65" s="320"/>
      <c r="N65" s="321"/>
      <c r="O65" s="8" t="s">
        <v>210</v>
      </c>
      <c r="P65" s="8"/>
      <c r="Q65" s="352"/>
      <c r="R65" s="348"/>
      <c r="S65" s="349"/>
    </row>
    <row r="66" spans="2:19" ht="6" customHeight="1">
      <c r="B66" s="7"/>
      <c r="C66" s="330"/>
      <c r="D66" s="314" t="s">
        <v>213</v>
      </c>
      <c r="E66" s="315"/>
      <c r="F66" s="315"/>
      <c r="G66" s="315"/>
      <c r="H66" s="315"/>
      <c r="I66" s="315"/>
      <c r="J66" s="350" t="s">
        <v>214</v>
      </c>
      <c r="K66" s="343"/>
      <c r="L66" s="343"/>
      <c r="M66" s="343"/>
      <c r="N66" s="321" t="s">
        <v>208</v>
      </c>
      <c r="O66" s="5" t="s">
        <v>209</v>
      </c>
      <c r="P66" s="322"/>
      <c r="Q66" s="323"/>
      <c r="R66" s="348">
        <f>IF(OR(AND($Q$8="",$Q$12=""),$J$30="",$J$31=""),"",ROUND(0.05*SQRT($J$30*$J$31),2))</f>
      </c>
      <c r="S66" s="349"/>
    </row>
    <row r="67" spans="2:19" ht="13.5" customHeight="1">
      <c r="B67" s="7"/>
      <c r="C67" s="330"/>
      <c r="D67" s="316"/>
      <c r="E67" s="315"/>
      <c r="F67" s="315"/>
      <c r="G67" s="315"/>
      <c r="H67" s="315"/>
      <c r="I67" s="315"/>
      <c r="J67" s="344"/>
      <c r="K67" s="345"/>
      <c r="L67" s="345"/>
      <c r="M67" s="345"/>
      <c r="N67" s="321"/>
      <c r="O67" s="8" t="s">
        <v>210</v>
      </c>
      <c r="P67" s="324"/>
      <c r="Q67" s="325"/>
      <c r="R67" s="348"/>
      <c r="S67" s="349"/>
    </row>
    <row r="68" spans="2:19" ht="6" customHeight="1">
      <c r="B68" s="7"/>
      <c r="C68" s="330"/>
      <c r="D68" s="314" t="s">
        <v>215</v>
      </c>
      <c r="E68" s="315"/>
      <c r="F68" s="315"/>
      <c r="G68" s="315"/>
      <c r="H68" s="315"/>
      <c r="I68" s="315"/>
      <c r="J68" s="342" t="s">
        <v>212</v>
      </c>
      <c r="K68" s="343"/>
      <c r="L68" s="343"/>
      <c r="M68" s="343"/>
      <c r="N68" s="321" t="s">
        <v>208</v>
      </c>
      <c r="O68" s="5" t="s">
        <v>216</v>
      </c>
      <c r="P68" s="322"/>
      <c r="Q68" s="323"/>
      <c r="R68" s="348">
        <f>IF(OR(AND($Q$8="",$Q$12=""),$J$30="",$J$31=""),"",ROUND(0.02*SQRT($J$30),2))</f>
      </c>
      <c r="S68" s="349"/>
    </row>
    <row r="69" spans="2:19" ht="13.5" customHeight="1">
      <c r="B69" s="7"/>
      <c r="C69" s="330"/>
      <c r="D69" s="316"/>
      <c r="E69" s="315"/>
      <c r="F69" s="315"/>
      <c r="G69" s="315"/>
      <c r="H69" s="315"/>
      <c r="I69" s="315"/>
      <c r="J69" s="344"/>
      <c r="K69" s="345"/>
      <c r="L69" s="345"/>
      <c r="M69" s="345"/>
      <c r="N69" s="321"/>
      <c r="O69" s="9" t="s">
        <v>217</v>
      </c>
      <c r="P69" s="324"/>
      <c r="Q69" s="325"/>
      <c r="R69" s="348"/>
      <c r="S69" s="349"/>
    </row>
    <row r="70" spans="2:19" ht="18.75" customHeight="1">
      <c r="B70" s="7"/>
      <c r="C70" s="330"/>
      <c r="D70" s="314" t="s">
        <v>218</v>
      </c>
      <c r="E70" s="353"/>
      <c r="F70" s="353"/>
      <c r="G70" s="353"/>
      <c r="H70" s="353"/>
      <c r="I70" s="353"/>
      <c r="J70" s="354">
        <v>0.6</v>
      </c>
      <c r="K70" s="355"/>
      <c r="L70" s="355"/>
      <c r="M70" s="355"/>
      <c r="N70" s="355"/>
      <c r="O70" s="355"/>
      <c r="P70" s="355"/>
      <c r="Q70" s="356"/>
      <c r="R70" s="348">
        <f>IF(OR(AND($Q$8="",$Q$12=""),$J$30="",$J$31=""),"",0.6)</f>
      </c>
      <c r="S70" s="349"/>
    </row>
    <row r="71" spans="2:19" ht="18.75" customHeight="1">
      <c r="B71" s="7"/>
      <c r="C71" s="330"/>
      <c r="D71" s="314" t="s">
        <v>219</v>
      </c>
      <c r="E71" s="353"/>
      <c r="F71" s="353"/>
      <c r="G71" s="353"/>
      <c r="H71" s="353"/>
      <c r="I71" s="353"/>
      <c r="J71" s="354">
        <v>0.6</v>
      </c>
      <c r="K71" s="355"/>
      <c r="L71" s="355"/>
      <c r="M71" s="355"/>
      <c r="N71" s="355"/>
      <c r="O71" s="355"/>
      <c r="P71" s="355"/>
      <c r="Q71" s="356"/>
      <c r="R71" s="348">
        <f>IF(OR(AND($Q$8="",$Q$12=""),$J$30="",$J$31=""),"",0.6)</f>
      </c>
      <c r="S71" s="349"/>
    </row>
    <row r="72" spans="2:19" ht="6" customHeight="1">
      <c r="B72" s="7"/>
      <c r="C72" s="330"/>
      <c r="D72" s="314" t="s">
        <v>220</v>
      </c>
      <c r="E72" s="315"/>
      <c r="F72" s="315"/>
      <c r="G72" s="315"/>
      <c r="H72" s="315"/>
      <c r="I72" s="315"/>
      <c r="J72" s="317" t="s">
        <v>207</v>
      </c>
      <c r="K72" s="318"/>
      <c r="L72" s="318"/>
      <c r="M72" s="318"/>
      <c r="N72" s="321" t="s">
        <v>208</v>
      </c>
      <c r="O72" s="5" t="s">
        <v>209</v>
      </c>
      <c r="P72" s="322"/>
      <c r="Q72" s="362"/>
      <c r="R72" s="348">
        <f>IF(OR(AND($Q$8="",$Q$12=""),$J$30="",$J$31=""),"",ROUND(0.01*SQRT($J$30*$J$31),2))</f>
      </c>
      <c r="S72" s="349"/>
    </row>
    <row r="73" spans="2:19" ht="13.5" customHeight="1">
      <c r="B73" s="7"/>
      <c r="C73" s="330"/>
      <c r="D73" s="357"/>
      <c r="E73" s="358"/>
      <c r="F73" s="358"/>
      <c r="G73" s="358"/>
      <c r="H73" s="358"/>
      <c r="I73" s="358"/>
      <c r="J73" s="359"/>
      <c r="K73" s="360"/>
      <c r="L73" s="360"/>
      <c r="M73" s="360"/>
      <c r="N73" s="361"/>
      <c r="O73" s="10" t="s">
        <v>210</v>
      </c>
      <c r="P73" s="363"/>
      <c r="Q73" s="364"/>
      <c r="R73" s="346"/>
      <c r="S73" s="347"/>
    </row>
    <row r="74" spans="2:19" ht="6" customHeight="1">
      <c r="B74" s="7"/>
      <c r="C74" s="365" t="s">
        <v>11</v>
      </c>
      <c r="D74" s="309" t="s">
        <v>221</v>
      </c>
      <c r="E74" s="331"/>
      <c r="F74" s="331"/>
      <c r="G74" s="331"/>
      <c r="H74" s="331"/>
      <c r="I74" s="331"/>
      <c r="J74" s="368" t="s">
        <v>222</v>
      </c>
      <c r="K74" s="312"/>
      <c r="L74" s="312"/>
      <c r="M74" s="312"/>
      <c r="N74" s="334" t="s">
        <v>208</v>
      </c>
      <c r="O74" s="6" t="s">
        <v>209</v>
      </c>
      <c r="P74" s="370"/>
      <c r="Q74" s="371"/>
      <c r="R74" s="307">
        <f>IF(OR(AND($Q$8="",$Q$12=""),$J$30="",$J$31=""),"",ROUND(0.04*SQRT($J$30*$J$31),2))</f>
      </c>
      <c r="S74" s="308"/>
    </row>
    <row r="75" spans="2:19" ht="13.5" customHeight="1">
      <c r="B75" s="7"/>
      <c r="C75" s="366"/>
      <c r="D75" s="316"/>
      <c r="E75" s="315"/>
      <c r="F75" s="315"/>
      <c r="G75" s="315"/>
      <c r="H75" s="315"/>
      <c r="I75" s="315"/>
      <c r="J75" s="369"/>
      <c r="K75" s="355"/>
      <c r="L75" s="355"/>
      <c r="M75" s="355"/>
      <c r="N75" s="321"/>
      <c r="O75" s="8" t="s">
        <v>210</v>
      </c>
      <c r="P75" s="324"/>
      <c r="Q75" s="362"/>
      <c r="R75" s="348"/>
      <c r="S75" s="349"/>
    </row>
    <row r="76" spans="2:19" ht="18.75" customHeight="1">
      <c r="B76" s="7"/>
      <c r="C76" s="366"/>
      <c r="D76" s="314" t="s">
        <v>7</v>
      </c>
      <c r="E76" s="353"/>
      <c r="F76" s="353"/>
      <c r="G76" s="353"/>
      <c r="H76" s="353"/>
      <c r="I76" s="353"/>
      <c r="J76" s="354">
        <v>0.5</v>
      </c>
      <c r="K76" s="355"/>
      <c r="L76" s="355"/>
      <c r="M76" s="355"/>
      <c r="N76" s="355"/>
      <c r="O76" s="355"/>
      <c r="P76" s="355"/>
      <c r="Q76" s="356"/>
      <c r="R76" s="348">
        <f>IF(OR(AND($Q$8="",$Q$12=""),$J$30="",$J$31=""),"",0.5)</f>
      </c>
      <c r="S76" s="349"/>
    </row>
    <row r="77" spans="2:19" ht="18.75" customHeight="1">
      <c r="B77" s="7"/>
      <c r="C77" s="366"/>
      <c r="D77" s="372" t="s">
        <v>8</v>
      </c>
      <c r="E77" s="373"/>
      <c r="F77" s="373"/>
      <c r="G77" s="373"/>
      <c r="H77" s="373"/>
      <c r="I77" s="373"/>
      <c r="J77" s="354" t="s">
        <v>29</v>
      </c>
      <c r="K77" s="355"/>
      <c r="L77" s="355"/>
      <c r="M77" s="355"/>
      <c r="N77" s="355"/>
      <c r="O77" s="355"/>
      <c r="P77" s="355"/>
      <c r="Q77" s="356"/>
      <c r="R77" s="374">
        <f>IF(OR(AND($Q$8="",$Q$12=""),$J$30="",$J$31=""),"","－")</f>
      </c>
      <c r="S77" s="375"/>
    </row>
    <row r="78" spans="2:19" ht="18.75" customHeight="1">
      <c r="B78" s="7"/>
      <c r="C78" s="366"/>
      <c r="D78" s="372" t="s">
        <v>9</v>
      </c>
      <c r="E78" s="373"/>
      <c r="F78" s="373"/>
      <c r="G78" s="373"/>
      <c r="H78" s="373"/>
      <c r="I78" s="373"/>
      <c r="J78" s="354" t="s">
        <v>29</v>
      </c>
      <c r="K78" s="355"/>
      <c r="L78" s="355"/>
      <c r="M78" s="355"/>
      <c r="N78" s="355"/>
      <c r="O78" s="355"/>
      <c r="P78" s="355"/>
      <c r="Q78" s="356"/>
      <c r="R78" s="374">
        <f>IF(OR(AND($Q$8="",$Q$12=""),$J$30="",$J$31=""),"","－")</f>
      </c>
      <c r="S78" s="375"/>
    </row>
    <row r="79" spans="2:19" ht="18.75" customHeight="1">
      <c r="B79" s="7"/>
      <c r="C79" s="366"/>
      <c r="D79" s="372" t="s">
        <v>10</v>
      </c>
      <c r="E79" s="373"/>
      <c r="F79" s="373"/>
      <c r="G79" s="373"/>
      <c r="H79" s="373"/>
      <c r="I79" s="373"/>
      <c r="J79" s="354" t="s">
        <v>29</v>
      </c>
      <c r="K79" s="355"/>
      <c r="L79" s="355"/>
      <c r="M79" s="355"/>
      <c r="N79" s="355"/>
      <c r="O79" s="355"/>
      <c r="P79" s="355"/>
      <c r="Q79" s="356"/>
      <c r="R79" s="374">
        <f>IF(OR(AND($Q$8="",$Q$12=""),$J$30="",$J$31=""),"","－")</f>
      </c>
      <c r="S79" s="375"/>
    </row>
    <row r="80" spans="2:19" ht="6" customHeight="1">
      <c r="B80" s="7"/>
      <c r="C80" s="366"/>
      <c r="D80" s="314" t="s">
        <v>223</v>
      </c>
      <c r="E80" s="315"/>
      <c r="F80" s="315"/>
      <c r="G80" s="315"/>
      <c r="H80" s="315"/>
      <c r="I80" s="315"/>
      <c r="J80" s="389" t="s">
        <v>222</v>
      </c>
      <c r="K80" s="355"/>
      <c r="L80" s="355"/>
      <c r="M80" s="355"/>
      <c r="N80" s="321" t="s">
        <v>208</v>
      </c>
      <c r="O80" s="5" t="s">
        <v>209</v>
      </c>
      <c r="P80" s="322"/>
      <c r="Q80" s="323"/>
      <c r="R80" s="348">
        <f>IF(OR(AND($Q$8="",$Q$12=""),$J$30="",$J$31=""),"",ROUND(0.04*SQRT($J$30*$J$31),2))</f>
      </c>
      <c r="S80" s="349"/>
    </row>
    <row r="81" spans="2:19" ht="13.5" customHeight="1">
      <c r="B81" s="7"/>
      <c r="C81" s="367"/>
      <c r="D81" s="387"/>
      <c r="E81" s="388"/>
      <c r="F81" s="388"/>
      <c r="G81" s="388"/>
      <c r="H81" s="388"/>
      <c r="I81" s="388"/>
      <c r="J81" s="390"/>
      <c r="K81" s="318"/>
      <c r="L81" s="318"/>
      <c r="M81" s="318"/>
      <c r="N81" s="391"/>
      <c r="O81" s="11" t="s">
        <v>210</v>
      </c>
      <c r="P81" s="382"/>
      <c r="Q81" s="392"/>
      <c r="R81" s="376"/>
      <c r="S81" s="377"/>
    </row>
    <row r="82" spans="2:19" ht="6" customHeight="1">
      <c r="B82" s="7"/>
      <c r="C82" s="378" t="s">
        <v>224</v>
      </c>
      <c r="D82" s="379" t="s">
        <v>225</v>
      </c>
      <c r="E82" s="380"/>
      <c r="F82" s="380"/>
      <c r="G82" s="384" t="s">
        <v>44</v>
      </c>
      <c r="H82" s="380"/>
      <c r="I82" s="385"/>
      <c r="J82" s="332" t="s">
        <v>226</v>
      </c>
      <c r="K82" s="380"/>
      <c r="L82" s="380"/>
      <c r="M82" s="380"/>
      <c r="N82" s="334" t="s">
        <v>227</v>
      </c>
      <c r="O82" s="6" t="s">
        <v>228</v>
      </c>
      <c r="P82" s="370" t="s">
        <v>229</v>
      </c>
      <c r="Q82" s="385"/>
      <c r="R82" s="393">
        <f>IF(OR(AND($Q$8="",$Q$12=""),COUNTA($F$9,$F$10,$G$33,$N$33)&lt;4),"",IF(U33=2,"　　　 －",ROUND((3+0.1*SQRT($J$30*$J$31))*$G$33,2)))</f>
      </c>
      <c r="S82" s="394"/>
    </row>
    <row r="83" spans="2:19" ht="13.5" customHeight="1">
      <c r="B83" s="7"/>
      <c r="C83" s="330"/>
      <c r="D83" s="381"/>
      <c r="E83" s="382"/>
      <c r="F83" s="382"/>
      <c r="G83" s="386"/>
      <c r="H83" s="324"/>
      <c r="I83" s="325"/>
      <c r="J83" s="383"/>
      <c r="K83" s="324"/>
      <c r="L83" s="324"/>
      <c r="M83" s="324"/>
      <c r="N83" s="321"/>
      <c r="O83" s="8" t="s">
        <v>230</v>
      </c>
      <c r="P83" s="324"/>
      <c r="Q83" s="325"/>
      <c r="R83" s="328"/>
      <c r="S83" s="329"/>
    </row>
    <row r="84" spans="2:19" ht="6" customHeight="1">
      <c r="B84" s="7"/>
      <c r="C84" s="330"/>
      <c r="D84" s="381"/>
      <c r="E84" s="382"/>
      <c r="F84" s="382"/>
      <c r="G84" s="395" t="s">
        <v>45</v>
      </c>
      <c r="H84" s="396"/>
      <c r="I84" s="323"/>
      <c r="J84" s="317" t="s">
        <v>226</v>
      </c>
      <c r="K84" s="396"/>
      <c r="L84" s="396"/>
      <c r="M84" s="396"/>
      <c r="N84" s="321" t="s">
        <v>227</v>
      </c>
      <c r="O84" s="5" t="s">
        <v>228</v>
      </c>
      <c r="P84" s="322" t="s">
        <v>231</v>
      </c>
      <c r="Q84" s="323"/>
      <c r="R84" s="326">
        <f>IF(OR(AND($Q$8="",$Q$12=""),COUNTA($F$9,$F$10,$G$33,$N$33)&lt;4),"",IF(U33=1,"　　　 －",ROUND((3+0.1*SQRT($J$30*$J$31))*$G$33*1.5,2)))</f>
      </c>
      <c r="S84" s="327"/>
    </row>
    <row r="85" spans="2:19" ht="13.5" customHeight="1">
      <c r="B85" s="7"/>
      <c r="C85" s="330"/>
      <c r="D85" s="383"/>
      <c r="E85" s="324"/>
      <c r="F85" s="324"/>
      <c r="G85" s="386"/>
      <c r="H85" s="324"/>
      <c r="I85" s="325"/>
      <c r="J85" s="383"/>
      <c r="K85" s="324"/>
      <c r="L85" s="324"/>
      <c r="M85" s="324"/>
      <c r="N85" s="321"/>
      <c r="O85" s="8" t="s">
        <v>230</v>
      </c>
      <c r="P85" s="324"/>
      <c r="Q85" s="325"/>
      <c r="R85" s="328"/>
      <c r="S85" s="329"/>
    </row>
    <row r="86" spans="2:19" ht="6" customHeight="1">
      <c r="B86" s="7"/>
      <c r="C86" s="330"/>
      <c r="D86" s="413" t="s">
        <v>232</v>
      </c>
      <c r="E86" s="396"/>
      <c r="F86" s="396"/>
      <c r="G86" s="397" t="s">
        <v>44</v>
      </c>
      <c r="H86" s="396"/>
      <c r="I86" s="323"/>
      <c r="J86" s="399" t="s">
        <v>233</v>
      </c>
      <c r="K86" s="396"/>
      <c r="L86" s="396"/>
      <c r="M86" s="396"/>
      <c r="N86" s="321" t="s">
        <v>227</v>
      </c>
      <c r="O86" s="5" t="s">
        <v>228</v>
      </c>
      <c r="P86" s="417" t="s">
        <v>234</v>
      </c>
      <c r="Q86" s="323"/>
      <c r="R86" s="326">
        <f>IF(OR(AND($Q$8="",$Q$12=""),COUNTA($F$9,$F$10,$N$33)&lt;3),"",IF(U33=2,"　　　 －",2+ROUND(0.1*SQRT($J$30*$J$31),2)))</f>
      </c>
      <c r="S86" s="327"/>
    </row>
    <row r="87" spans="2:19" ht="13.5" customHeight="1">
      <c r="B87" s="7"/>
      <c r="C87" s="330"/>
      <c r="D87" s="381"/>
      <c r="E87" s="382"/>
      <c r="F87" s="382"/>
      <c r="G87" s="386"/>
      <c r="H87" s="324"/>
      <c r="I87" s="325"/>
      <c r="J87" s="383"/>
      <c r="K87" s="324"/>
      <c r="L87" s="324"/>
      <c r="M87" s="324"/>
      <c r="N87" s="321"/>
      <c r="O87" s="8" t="s">
        <v>230</v>
      </c>
      <c r="P87" s="324"/>
      <c r="Q87" s="325"/>
      <c r="R87" s="328"/>
      <c r="S87" s="329"/>
    </row>
    <row r="88" spans="2:19" ht="6" customHeight="1">
      <c r="B88" s="7"/>
      <c r="C88" s="330"/>
      <c r="D88" s="381"/>
      <c r="E88" s="382"/>
      <c r="F88" s="382"/>
      <c r="G88" s="397" t="s">
        <v>45</v>
      </c>
      <c r="H88" s="396"/>
      <c r="I88" s="323"/>
      <c r="J88" s="399" t="s">
        <v>233</v>
      </c>
      <c r="K88" s="396"/>
      <c r="L88" s="396"/>
      <c r="M88" s="396"/>
      <c r="N88" s="321" t="s">
        <v>227</v>
      </c>
      <c r="O88" s="5" t="s">
        <v>228</v>
      </c>
      <c r="P88" s="322" t="s">
        <v>235</v>
      </c>
      <c r="Q88" s="323"/>
      <c r="R88" s="326">
        <f>IF(OR(AND($Q$8="",$Q$12=""),COUNTA($F$9,$F$10,$N$33)&lt;3),"",IF(U33=1,"　　　 －",2+ROUND(0.1*SQRT($J$30*$J$31),2)))</f>
      </c>
      <c r="S88" s="327"/>
    </row>
    <row r="89" spans="2:19" ht="13.5" customHeight="1">
      <c r="B89" s="7"/>
      <c r="C89" s="330"/>
      <c r="D89" s="381"/>
      <c r="E89" s="382"/>
      <c r="F89" s="382"/>
      <c r="G89" s="398"/>
      <c r="H89" s="382"/>
      <c r="I89" s="392"/>
      <c r="J89" s="381"/>
      <c r="K89" s="382"/>
      <c r="L89" s="382"/>
      <c r="M89" s="382"/>
      <c r="N89" s="391"/>
      <c r="O89" s="11" t="s">
        <v>230</v>
      </c>
      <c r="P89" s="382"/>
      <c r="Q89" s="392"/>
      <c r="R89" s="400"/>
      <c r="S89" s="401"/>
    </row>
    <row r="90" spans="2:19" ht="18.75" customHeight="1">
      <c r="B90" s="7"/>
      <c r="C90" s="404" t="s">
        <v>13</v>
      </c>
      <c r="D90" s="405"/>
      <c r="E90" s="405"/>
      <c r="F90" s="405"/>
      <c r="G90" s="405"/>
      <c r="H90" s="405"/>
      <c r="I90" s="405"/>
      <c r="J90" s="404" t="s">
        <v>236</v>
      </c>
      <c r="K90" s="405"/>
      <c r="L90" s="405"/>
      <c r="M90" s="405"/>
      <c r="N90" s="405"/>
      <c r="O90" s="405"/>
      <c r="P90" s="405"/>
      <c r="Q90" s="406"/>
      <c r="R90" s="407">
        <f>IF(COUNT(R60:S89)&lt;14,"",ROUND(SUM(R60:S89),0))</f>
      </c>
      <c r="S90" s="408"/>
    </row>
    <row r="91" spans="2:19" ht="18.75" customHeight="1">
      <c r="B91" s="7"/>
      <c r="C91" s="379" t="s">
        <v>237</v>
      </c>
      <c r="D91" s="409"/>
      <c r="E91" s="409"/>
      <c r="F91" s="409"/>
      <c r="G91" s="409"/>
      <c r="H91" s="409"/>
      <c r="I91" s="409"/>
      <c r="J91" s="379" t="s">
        <v>167</v>
      </c>
      <c r="K91" s="409"/>
      <c r="L91" s="409"/>
      <c r="M91" s="409"/>
      <c r="N91" s="409"/>
      <c r="O91" s="409"/>
      <c r="P91" s="409"/>
      <c r="Q91" s="410"/>
      <c r="R91" s="411">
        <f>IF(AND(Q12="",R90=""),"",IF(Q8&lt;&gt;"","　　　　－",ROUND(R90*0.5,0)))</f>
      </c>
      <c r="S91" s="412"/>
    </row>
    <row r="92" spans="2:19" ht="18.75" customHeight="1">
      <c r="B92" s="7"/>
      <c r="C92" s="414" t="s">
        <v>50</v>
      </c>
      <c r="D92" s="415"/>
      <c r="E92" s="415"/>
      <c r="F92" s="415"/>
      <c r="G92" s="415"/>
      <c r="H92" s="415"/>
      <c r="I92" s="415"/>
      <c r="J92" s="414" t="s">
        <v>359</v>
      </c>
      <c r="K92" s="415"/>
      <c r="L92" s="415"/>
      <c r="M92" s="415"/>
      <c r="N92" s="415"/>
      <c r="O92" s="415"/>
      <c r="P92" s="415"/>
      <c r="Q92" s="416"/>
      <c r="R92" s="402">
        <f>IF(AND(Q8="",R156=""),"",IF(R156="","　　　　－",R156))</f>
      </c>
      <c r="S92" s="403"/>
    </row>
    <row r="93" spans="2:19" ht="18.75" customHeight="1">
      <c r="B93" s="7"/>
      <c r="C93" s="404" t="s">
        <v>168</v>
      </c>
      <c r="D93" s="405"/>
      <c r="E93" s="405"/>
      <c r="F93" s="405"/>
      <c r="G93" s="405"/>
      <c r="H93" s="405"/>
      <c r="I93" s="405"/>
      <c r="J93" s="404" t="s">
        <v>238</v>
      </c>
      <c r="K93" s="405"/>
      <c r="L93" s="405"/>
      <c r="M93" s="405"/>
      <c r="N93" s="405"/>
      <c r="O93" s="405"/>
      <c r="P93" s="405"/>
      <c r="Q93" s="406"/>
      <c r="R93" s="407">
        <f>IF(OR(R90="",R92=""),"",IF(R92="　　　　－","　　　　－",SUM(R91:S92)))</f>
      </c>
      <c r="S93" s="408"/>
    </row>
    <row r="94" spans="2:19" ht="18.75" customHeight="1" thickBot="1">
      <c r="B94" s="7"/>
      <c r="C94" s="418" t="s">
        <v>12</v>
      </c>
      <c r="D94" s="419"/>
      <c r="E94" s="419"/>
      <c r="F94" s="419"/>
      <c r="G94" s="419"/>
      <c r="H94" s="419"/>
      <c r="I94" s="420"/>
      <c r="J94" s="421"/>
      <c r="K94" s="422"/>
      <c r="L94" s="422"/>
      <c r="M94" s="422"/>
      <c r="N94" s="422"/>
      <c r="O94" s="422"/>
      <c r="P94" s="422"/>
      <c r="Q94" s="422"/>
      <c r="R94" s="423">
        <f>IF(OR(R90="",R93=""),"",IF(Q8="",R93,SUM(R90,R93)))</f>
      </c>
      <c r="S94" s="424"/>
    </row>
    <row r="95" spans="2:19" ht="18.75" customHeight="1" thickTop="1">
      <c r="B95" s="7"/>
      <c r="C95" s="30" t="s">
        <v>83</v>
      </c>
      <c r="D95" s="7" t="s">
        <v>84</v>
      </c>
      <c r="E95" s="7"/>
      <c r="F95" s="7"/>
      <c r="G95" s="7"/>
      <c r="H95" s="7"/>
      <c r="I95" s="7"/>
      <c r="J95" s="7"/>
      <c r="K95" s="7"/>
      <c r="L95" s="7"/>
      <c r="M95" s="7"/>
      <c r="N95" s="7"/>
      <c r="O95" s="7"/>
      <c r="P95" s="7"/>
      <c r="Q95" s="7"/>
      <c r="R95" s="45"/>
      <c r="S95" s="45"/>
    </row>
    <row r="96" spans="2:19" ht="18" customHeight="1">
      <c r="B96" s="168"/>
      <c r="C96" s="186" t="s">
        <v>418</v>
      </c>
      <c r="D96" s="168"/>
      <c r="E96" s="168"/>
      <c r="F96" s="168"/>
      <c r="G96" s="168"/>
      <c r="H96" s="168"/>
      <c r="I96" s="168"/>
      <c r="J96" s="168"/>
      <c r="K96" s="168"/>
      <c r="L96" s="168"/>
      <c r="M96" s="168"/>
      <c r="N96" s="168"/>
      <c r="O96" s="168"/>
      <c r="P96" s="168"/>
      <c r="Q96" s="168"/>
      <c r="R96" s="168"/>
      <c r="S96" s="168"/>
    </row>
    <row r="97" spans="2:19" ht="18" customHeight="1">
      <c r="B97" s="168"/>
      <c r="C97" s="180" t="s">
        <v>415</v>
      </c>
      <c r="D97" s="168"/>
      <c r="E97" s="168"/>
      <c r="F97" s="168"/>
      <c r="G97" s="168"/>
      <c r="H97" s="168"/>
      <c r="I97" s="168"/>
      <c r="J97" s="168"/>
      <c r="K97" s="168"/>
      <c r="L97" s="168"/>
      <c r="M97" s="168"/>
      <c r="N97" s="168"/>
      <c r="O97" s="168"/>
      <c r="P97" s="168"/>
      <c r="Q97" s="168"/>
      <c r="R97" s="168"/>
      <c r="S97" s="168"/>
    </row>
    <row r="98" spans="2:19" ht="24" customHeight="1">
      <c r="B98" s="168" t="s">
        <v>414</v>
      </c>
      <c r="C98" s="179" t="s">
        <v>413</v>
      </c>
      <c r="D98" s="168"/>
      <c r="E98" s="168"/>
      <c r="F98" s="168"/>
      <c r="G98" s="168"/>
      <c r="H98" s="168"/>
      <c r="I98" s="168"/>
      <c r="J98" s="168"/>
      <c r="K98" s="168"/>
      <c r="L98" s="168"/>
      <c r="M98" s="169"/>
      <c r="N98" s="169"/>
      <c r="O98" s="168"/>
      <c r="P98" s="168"/>
      <c r="Q98" s="168"/>
      <c r="R98" s="168"/>
      <c r="S98" s="168"/>
    </row>
    <row r="99" spans="2:19" ht="19.5" customHeight="1">
      <c r="B99" s="168"/>
      <c r="C99" s="300" t="s">
        <v>398</v>
      </c>
      <c r="D99" s="301"/>
      <c r="E99" s="301"/>
      <c r="F99" s="547" t="s">
        <v>397</v>
      </c>
      <c r="G99" s="548"/>
      <c r="H99" s="548"/>
      <c r="I99" s="548"/>
      <c r="J99" s="548"/>
      <c r="K99" s="548"/>
      <c r="L99" s="549"/>
      <c r="M99" s="181" t="s">
        <v>396</v>
      </c>
      <c r="N99" s="300" t="s">
        <v>395</v>
      </c>
      <c r="O99" s="301"/>
      <c r="P99" s="300" t="s">
        <v>394</v>
      </c>
      <c r="Q99" s="301"/>
      <c r="R99" s="300" t="s">
        <v>393</v>
      </c>
      <c r="S99" s="301"/>
    </row>
    <row r="100" spans="2:19" ht="43.5" customHeight="1">
      <c r="B100" s="168"/>
      <c r="C100" s="550" t="s">
        <v>412</v>
      </c>
      <c r="D100" s="551"/>
      <c r="E100" s="552"/>
      <c r="F100" s="550" t="s">
        <v>411</v>
      </c>
      <c r="G100" s="551"/>
      <c r="H100" s="551"/>
      <c r="I100" s="551"/>
      <c r="J100" s="551"/>
      <c r="K100" s="551"/>
      <c r="L100" s="552"/>
      <c r="M100" s="183">
        <v>3</v>
      </c>
      <c r="N100" s="553" t="s">
        <v>367</v>
      </c>
      <c r="O100" s="554"/>
      <c r="P100" s="580">
        <v>45100</v>
      </c>
      <c r="Q100" s="581"/>
      <c r="R100" s="582">
        <f>IF(OR(M100="",P100=""),"",M100*P100)</f>
        <v>135300</v>
      </c>
      <c r="S100" s="583"/>
    </row>
    <row r="101" spans="2:19" ht="31.5" customHeight="1">
      <c r="B101" s="168"/>
      <c r="C101" s="563" t="s">
        <v>410</v>
      </c>
      <c r="D101" s="564"/>
      <c r="E101" s="565"/>
      <c r="F101" s="563" t="s">
        <v>383</v>
      </c>
      <c r="G101" s="564"/>
      <c r="H101" s="564"/>
      <c r="I101" s="564"/>
      <c r="J101" s="564"/>
      <c r="K101" s="564"/>
      <c r="L101" s="565"/>
      <c r="M101" s="184">
        <v>3</v>
      </c>
      <c r="N101" s="566" t="s">
        <v>367</v>
      </c>
      <c r="O101" s="567"/>
      <c r="P101" s="568">
        <v>12300</v>
      </c>
      <c r="Q101" s="569"/>
      <c r="R101" s="570">
        <f>IF(OR(M101="",P101=""),"",M101*P101)</f>
        <v>36900</v>
      </c>
      <c r="S101" s="403"/>
    </row>
    <row r="102" spans="2:19" ht="31.5" customHeight="1">
      <c r="B102" s="168"/>
      <c r="C102" s="563" t="s">
        <v>409</v>
      </c>
      <c r="D102" s="564"/>
      <c r="E102" s="565"/>
      <c r="F102" s="563"/>
      <c r="G102" s="564"/>
      <c r="H102" s="564"/>
      <c r="I102" s="564"/>
      <c r="J102" s="564"/>
      <c r="K102" s="564"/>
      <c r="L102" s="565"/>
      <c r="M102" s="184">
        <v>0</v>
      </c>
      <c r="N102" s="566" t="s">
        <v>367</v>
      </c>
      <c r="O102" s="567"/>
      <c r="P102" s="568">
        <v>10900</v>
      </c>
      <c r="Q102" s="569"/>
      <c r="R102" s="570">
        <f>IF(OR(M102="",P102=""),"",M102*P102)</f>
        <v>0</v>
      </c>
      <c r="S102" s="403"/>
    </row>
    <row r="103" spans="2:19" ht="31.5" customHeight="1">
      <c r="B103" s="168"/>
      <c r="C103" s="571" t="s">
        <v>408</v>
      </c>
      <c r="D103" s="572"/>
      <c r="E103" s="573"/>
      <c r="F103" s="571"/>
      <c r="G103" s="572"/>
      <c r="H103" s="572"/>
      <c r="I103" s="572"/>
      <c r="J103" s="572"/>
      <c r="K103" s="572"/>
      <c r="L103" s="573"/>
      <c r="M103" s="185">
        <v>1</v>
      </c>
      <c r="N103" s="574" t="s">
        <v>363</v>
      </c>
      <c r="O103" s="575"/>
      <c r="P103" s="576"/>
      <c r="Q103" s="577"/>
      <c r="R103" s="578">
        <f>IF(OR(M103="",P103=""),"",M103*P103)</f>
      </c>
      <c r="S103" s="579"/>
    </row>
    <row r="104" spans="2:19" ht="19.5" customHeight="1">
      <c r="B104" s="168"/>
      <c r="C104" s="555"/>
      <c r="D104" s="556"/>
      <c r="E104" s="556"/>
      <c r="F104" s="556"/>
      <c r="G104" s="556"/>
      <c r="H104" s="556"/>
      <c r="I104" s="556"/>
      <c r="J104" s="556"/>
      <c r="K104" s="556"/>
      <c r="L104" s="557"/>
      <c r="M104" s="584" t="s">
        <v>407</v>
      </c>
      <c r="N104" s="585"/>
      <c r="O104" s="585"/>
      <c r="P104" s="585"/>
      <c r="Q104" s="586"/>
      <c r="R104" s="587">
        <f>IF(COUNT(R100:S103)=0,"",SUM(R100:S103))</f>
        <v>172200</v>
      </c>
      <c r="S104" s="588"/>
    </row>
    <row r="105" spans="2:19" ht="12" customHeight="1">
      <c r="B105" s="168"/>
      <c r="C105" s="177"/>
      <c r="D105" s="177"/>
      <c r="E105" s="177"/>
      <c r="F105" s="177"/>
      <c r="G105" s="177"/>
      <c r="H105" s="177"/>
      <c r="I105" s="177"/>
      <c r="J105" s="177"/>
      <c r="K105" s="177"/>
      <c r="L105" s="177"/>
      <c r="M105" s="169"/>
      <c r="N105" s="169"/>
      <c r="O105" s="168"/>
      <c r="P105" s="168"/>
      <c r="Q105" s="168"/>
      <c r="R105" s="168"/>
      <c r="S105" s="168"/>
    </row>
    <row r="106" spans="2:19" ht="24" customHeight="1">
      <c r="B106" s="168" t="s">
        <v>406</v>
      </c>
      <c r="C106" s="178" t="s">
        <v>405</v>
      </c>
      <c r="D106" s="177"/>
      <c r="E106" s="177"/>
      <c r="F106" s="177"/>
      <c r="G106" s="177"/>
      <c r="H106" s="177"/>
      <c r="I106" s="177"/>
      <c r="J106" s="177"/>
      <c r="K106" s="177"/>
      <c r="L106" s="177"/>
      <c r="M106" s="169"/>
      <c r="N106" s="169"/>
      <c r="O106" s="168"/>
      <c r="P106" s="168"/>
      <c r="Q106" s="168"/>
      <c r="R106" s="168"/>
      <c r="S106" s="168"/>
    </row>
    <row r="107" spans="2:19" ht="19.5" customHeight="1">
      <c r="B107" s="168"/>
      <c r="C107" s="300" t="s">
        <v>398</v>
      </c>
      <c r="D107" s="301"/>
      <c r="E107" s="301"/>
      <c r="F107" s="547" t="s">
        <v>397</v>
      </c>
      <c r="G107" s="548"/>
      <c r="H107" s="548"/>
      <c r="I107" s="548"/>
      <c r="J107" s="548"/>
      <c r="K107" s="548"/>
      <c r="L107" s="549"/>
      <c r="M107" s="181" t="s">
        <v>396</v>
      </c>
      <c r="N107" s="300" t="s">
        <v>395</v>
      </c>
      <c r="O107" s="301"/>
      <c r="P107" s="300" t="s">
        <v>394</v>
      </c>
      <c r="Q107" s="301"/>
      <c r="R107" s="300" t="s">
        <v>393</v>
      </c>
      <c r="S107" s="301"/>
    </row>
    <row r="108" spans="2:19" ht="19.5" customHeight="1">
      <c r="B108" s="168"/>
      <c r="C108" s="543" t="s">
        <v>404</v>
      </c>
      <c r="D108" s="543"/>
      <c r="E108" s="543"/>
      <c r="F108" s="544"/>
      <c r="G108" s="545"/>
      <c r="H108" s="545"/>
      <c r="I108" s="545"/>
      <c r="J108" s="545"/>
      <c r="K108" s="545"/>
      <c r="L108" s="546"/>
      <c r="M108" s="176">
        <v>1</v>
      </c>
      <c r="N108" s="589" t="s">
        <v>363</v>
      </c>
      <c r="O108" s="589"/>
      <c r="P108" s="590"/>
      <c r="Q108" s="590"/>
      <c r="R108" s="582">
        <f>IF(OR(M108="",P108=""),"",M108*P108)</f>
      </c>
      <c r="S108" s="583"/>
    </row>
    <row r="109" spans="2:19" ht="19.5" customHeight="1">
      <c r="B109" s="168"/>
      <c r="C109" s="559" t="s">
        <v>403</v>
      </c>
      <c r="D109" s="559"/>
      <c r="E109" s="559"/>
      <c r="F109" s="591"/>
      <c r="G109" s="592"/>
      <c r="H109" s="592"/>
      <c r="I109" s="592"/>
      <c r="J109" s="592"/>
      <c r="K109" s="592"/>
      <c r="L109" s="593"/>
      <c r="M109" s="171">
        <v>1</v>
      </c>
      <c r="N109" s="594" t="s">
        <v>363</v>
      </c>
      <c r="O109" s="594"/>
      <c r="P109" s="595"/>
      <c r="Q109" s="595"/>
      <c r="R109" s="570">
        <f>IF(OR(M109="",P109=""),"",M109*P109)</f>
      </c>
      <c r="S109" s="403"/>
    </row>
    <row r="110" spans="2:19" ht="31.5" customHeight="1">
      <c r="B110" s="168"/>
      <c r="C110" s="558" t="s">
        <v>402</v>
      </c>
      <c r="D110" s="558"/>
      <c r="E110" s="558"/>
      <c r="F110" s="599"/>
      <c r="G110" s="600"/>
      <c r="H110" s="600"/>
      <c r="I110" s="600"/>
      <c r="J110" s="600"/>
      <c r="K110" s="600"/>
      <c r="L110" s="601"/>
      <c r="M110" s="170">
        <v>1</v>
      </c>
      <c r="N110" s="602" t="s">
        <v>363</v>
      </c>
      <c r="O110" s="602"/>
      <c r="P110" s="603"/>
      <c r="Q110" s="603"/>
      <c r="R110" s="578">
        <f>IF(OR(M110="",P110=""),"",M110*P110)</f>
      </c>
      <c r="S110" s="579"/>
    </row>
    <row r="111" spans="2:19" ht="19.5" customHeight="1">
      <c r="B111" s="169"/>
      <c r="C111" s="555"/>
      <c r="D111" s="596"/>
      <c r="E111" s="596"/>
      <c r="F111" s="596"/>
      <c r="G111" s="596"/>
      <c r="H111" s="596"/>
      <c r="I111" s="596"/>
      <c r="J111" s="596"/>
      <c r="K111" s="596"/>
      <c r="L111" s="304"/>
      <c r="M111" s="597" t="s">
        <v>401</v>
      </c>
      <c r="N111" s="598"/>
      <c r="O111" s="598"/>
      <c r="P111" s="598"/>
      <c r="Q111" s="598"/>
      <c r="R111" s="587">
        <f>IF(COUNT(R108:S110)=0,"",SUM(R108:S110))</f>
      </c>
      <c r="S111" s="588"/>
    </row>
    <row r="112" spans="2:19" ht="12" customHeight="1">
      <c r="B112" s="169"/>
      <c r="C112" s="175"/>
      <c r="D112" s="175"/>
      <c r="E112" s="175"/>
      <c r="F112" s="175"/>
      <c r="G112" s="175"/>
      <c r="H112" s="175"/>
      <c r="I112" s="175"/>
      <c r="J112" s="175"/>
      <c r="K112" s="175"/>
      <c r="L112" s="175"/>
      <c r="M112" s="169"/>
      <c r="N112" s="169"/>
      <c r="O112" s="169"/>
      <c r="P112" s="169"/>
      <c r="Q112" s="169"/>
      <c r="R112" s="169"/>
      <c r="S112" s="169"/>
    </row>
    <row r="113" spans="2:19" ht="19.5" customHeight="1">
      <c r="B113" s="169"/>
      <c r="C113" s="175" t="s">
        <v>400</v>
      </c>
      <c r="D113" s="175"/>
      <c r="E113" s="175"/>
      <c r="F113" s="175"/>
      <c r="G113" s="175"/>
      <c r="H113" s="175"/>
      <c r="I113" s="175"/>
      <c r="J113" s="175"/>
      <c r="K113" s="175"/>
      <c r="L113" s="175"/>
      <c r="M113" s="169"/>
      <c r="N113" s="169"/>
      <c r="O113" s="169"/>
      <c r="P113" s="169"/>
      <c r="Q113" s="169"/>
      <c r="R113" s="169"/>
      <c r="S113" s="169"/>
    </row>
    <row r="114" spans="2:19" ht="19.5" customHeight="1">
      <c r="B114" s="169"/>
      <c r="C114" s="174" t="s">
        <v>399</v>
      </c>
      <c r="D114" s="174"/>
      <c r="E114" s="174"/>
      <c r="F114" s="174"/>
      <c r="G114" s="174"/>
      <c r="H114" s="174"/>
      <c r="I114" s="173"/>
      <c r="J114" s="173"/>
      <c r="K114" s="173"/>
      <c r="L114" s="173"/>
      <c r="M114" s="172"/>
      <c r="N114" s="172"/>
      <c r="O114" s="172"/>
      <c r="P114" s="172"/>
      <c r="Q114" s="172"/>
      <c r="R114" s="172"/>
      <c r="S114" s="172"/>
    </row>
    <row r="115" spans="2:19" ht="19.5" customHeight="1">
      <c r="B115" s="169"/>
      <c r="C115" s="300" t="s">
        <v>398</v>
      </c>
      <c r="D115" s="301"/>
      <c r="E115" s="301"/>
      <c r="F115" s="547" t="s">
        <v>397</v>
      </c>
      <c r="G115" s="548"/>
      <c r="H115" s="548"/>
      <c r="I115" s="548"/>
      <c r="J115" s="548"/>
      <c r="K115" s="548"/>
      <c r="L115" s="549"/>
      <c r="M115" s="181" t="s">
        <v>396</v>
      </c>
      <c r="N115" s="300" t="s">
        <v>395</v>
      </c>
      <c r="O115" s="301"/>
      <c r="P115" s="300" t="s">
        <v>394</v>
      </c>
      <c r="Q115" s="301"/>
      <c r="R115" s="300" t="s">
        <v>393</v>
      </c>
      <c r="S115" s="301"/>
    </row>
    <row r="116" spans="2:19" ht="31.5" customHeight="1">
      <c r="B116" s="169"/>
      <c r="C116" s="559" t="s">
        <v>392</v>
      </c>
      <c r="D116" s="559"/>
      <c r="E116" s="559"/>
      <c r="F116" s="560" t="s">
        <v>391</v>
      </c>
      <c r="G116" s="561"/>
      <c r="H116" s="561"/>
      <c r="I116" s="561"/>
      <c r="J116" s="561"/>
      <c r="K116" s="561"/>
      <c r="L116" s="562"/>
      <c r="M116" s="171">
        <v>1</v>
      </c>
      <c r="N116" s="594" t="s">
        <v>363</v>
      </c>
      <c r="O116" s="594"/>
      <c r="P116" s="595"/>
      <c r="Q116" s="595"/>
      <c r="R116" s="612">
        <f aca="true" t="shared" si="0" ref="R116:R132">IF(OR(M116="",P116=""),"",M116*P116)</f>
      </c>
      <c r="S116" s="612"/>
    </row>
    <row r="117" spans="2:19" ht="31.5" customHeight="1">
      <c r="B117" s="168"/>
      <c r="C117" s="559" t="s">
        <v>390</v>
      </c>
      <c r="D117" s="559"/>
      <c r="E117" s="559"/>
      <c r="F117" s="560" t="s">
        <v>389</v>
      </c>
      <c r="G117" s="561"/>
      <c r="H117" s="561"/>
      <c r="I117" s="561"/>
      <c r="J117" s="561"/>
      <c r="K117" s="561"/>
      <c r="L117" s="562"/>
      <c r="M117" s="171">
        <v>1</v>
      </c>
      <c r="N117" s="594" t="s">
        <v>363</v>
      </c>
      <c r="O117" s="594"/>
      <c r="P117" s="595"/>
      <c r="Q117" s="595"/>
      <c r="R117" s="612">
        <f t="shared" si="0"/>
      </c>
      <c r="S117" s="612"/>
    </row>
    <row r="118" spans="2:19" ht="31.5" customHeight="1">
      <c r="B118" s="168"/>
      <c r="C118" s="559" t="s">
        <v>388</v>
      </c>
      <c r="D118" s="559"/>
      <c r="E118" s="559"/>
      <c r="F118" s="560" t="s">
        <v>387</v>
      </c>
      <c r="G118" s="561"/>
      <c r="H118" s="561"/>
      <c r="I118" s="561"/>
      <c r="J118" s="561"/>
      <c r="K118" s="561"/>
      <c r="L118" s="562"/>
      <c r="M118" s="171">
        <v>1</v>
      </c>
      <c r="N118" s="594" t="s">
        <v>363</v>
      </c>
      <c r="O118" s="594"/>
      <c r="P118" s="595"/>
      <c r="Q118" s="595"/>
      <c r="R118" s="612">
        <f t="shared" si="0"/>
      </c>
      <c r="S118" s="612"/>
    </row>
    <row r="119" spans="2:19" ht="43.5" customHeight="1">
      <c r="B119" s="168"/>
      <c r="C119" s="559" t="s">
        <v>386</v>
      </c>
      <c r="D119" s="559"/>
      <c r="E119" s="559"/>
      <c r="F119" s="560" t="s">
        <v>385</v>
      </c>
      <c r="G119" s="561"/>
      <c r="H119" s="561"/>
      <c r="I119" s="561"/>
      <c r="J119" s="561"/>
      <c r="K119" s="561"/>
      <c r="L119" s="562"/>
      <c r="M119" s="171"/>
      <c r="N119" s="594" t="s">
        <v>367</v>
      </c>
      <c r="O119" s="594"/>
      <c r="P119" s="595">
        <v>49700</v>
      </c>
      <c r="Q119" s="595"/>
      <c r="R119" s="612">
        <f t="shared" si="0"/>
      </c>
      <c r="S119" s="612"/>
    </row>
    <row r="120" spans="2:19" ht="31.5" customHeight="1">
      <c r="B120" s="168"/>
      <c r="C120" s="559" t="s">
        <v>384</v>
      </c>
      <c r="D120" s="559"/>
      <c r="E120" s="559"/>
      <c r="F120" s="560" t="s">
        <v>383</v>
      </c>
      <c r="G120" s="561"/>
      <c r="H120" s="561"/>
      <c r="I120" s="561"/>
      <c r="J120" s="561"/>
      <c r="K120" s="561"/>
      <c r="L120" s="562"/>
      <c r="M120" s="171"/>
      <c r="N120" s="594" t="s">
        <v>367</v>
      </c>
      <c r="O120" s="594"/>
      <c r="P120" s="595">
        <v>12300</v>
      </c>
      <c r="Q120" s="595"/>
      <c r="R120" s="612">
        <f t="shared" si="0"/>
      </c>
      <c r="S120" s="612"/>
    </row>
    <row r="121" spans="2:19" ht="31.5" customHeight="1">
      <c r="B121" s="168"/>
      <c r="C121" s="559" t="s">
        <v>382</v>
      </c>
      <c r="D121" s="559"/>
      <c r="E121" s="559"/>
      <c r="F121" s="560" t="s">
        <v>381</v>
      </c>
      <c r="G121" s="561"/>
      <c r="H121" s="561"/>
      <c r="I121" s="561"/>
      <c r="J121" s="561"/>
      <c r="K121" s="561"/>
      <c r="L121" s="562"/>
      <c r="M121" s="171"/>
      <c r="N121" s="594" t="s">
        <v>367</v>
      </c>
      <c r="O121" s="594"/>
      <c r="P121" s="595">
        <v>31600</v>
      </c>
      <c r="Q121" s="595"/>
      <c r="R121" s="612">
        <f t="shared" si="0"/>
      </c>
      <c r="S121" s="612"/>
    </row>
    <row r="122" spans="2:19" ht="31.5" customHeight="1">
      <c r="B122" s="168"/>
      <c r="C122" s="559" t="s">
        <v>380</v>
      </c>
      <c r="D122" s="559"/>
      <c r="E122" s="559"/>
      <c r="F122" s="560"/>
      <c r="G122" s="561"/>
      <c r="H122" s="561"/>
      <c r="I122" s="561"/>
      <c r="J122" s="561"/>
      <c r="K122" s="561"/>
      <c r="L122" s="562"/>
      <c r="M122" s="171"/>
      <c r="N122" s="594" t="s">
        <v>367</v>
      </c>
      <c r="O122" s="594"/>
      <c r="P122" s="595">
        <v>10900</v>
      </c>
      <c r="Q122" s="595"/>
      <c r="R122" s="612">
        <f t="shared" si="0"/>
      </c>
      <c r="S122" s="612"/>
    </row>
    <row r="123" spans="2:19" ht="31.5" customHeight="1">
      <c r="B123" s="168"/>
      <c r="C123" s="559" t="s">
        <v>379</v>
      </c>
      <c r="D123" s="559"/>
      <c r="E123" s="559"/>
      <c r="F123" s="560" t="s">
        <v>378</v>
      </c>
      <c r="G123" s="561"/>
      <c r="H123" s="561"/>
      <c r="I123" s="561"/>
      <c r="J123" s="561"/>
      <c r="K123" s="561"/>
      <c r="L123" s="562"/>
      <c r="M123" s="171"/>
      <c r="N123" s="594" t="s">
        <v>367</v>
      </c>
      <c r="O123" s="594"/>
      <c r="P123" s="595">
        <v>21900</v>
      </c>
      <c r="Q123" s="595"/>
      <c r="R123" s="612">
        <f t="shared" si="0"/>
      </c>
      <c r="S123" s="612"/>
    </row>
    <row r="124" spans="2:19" ht="31.5" customHeight="1">
      <c r="B124" s="168"/>
      <c r="C124" s="559" t="s">
        <v>377</v>
      </c>
      <c r="D124" s="559"/>
      <c r="E124" s="559"/>
      <c r="F124" s="560" t="s">
        <v>376</v>
      </c>
      <c r="G124" s="561"/>
      <c r="H124" s="561"/>
      <c r="I124" s="561"/>
      <c r="J124" s="561"/>
      <c r="K124" s="561"/>
      <c r="L124" s="562"/>
      <c r="M124" s="171"/>
      <c r="N124" s="594" t="s">
        <v>367</v>
      </c>
      <c r="O124" s="594"/>
      <c r="P124" s="595"/>
      <c r="Q124" s="595"/>
      <c r="R124" s="612">
        <f t="shared" si="0"/>
      </c>
      <c r="S124" s="612"/>
    </row>
    <row r="125" spans="2:19" ht="31.5" customHeight="1">
      <c r="B125" s="168"/>
      <c r="C125" s="559" t="s">
        <v>375</v>
      </c>
      <c r="D125" s="559"/>
      <c r="E125" s="559"/>
      <c r="F125" s="560" t="s">
        <v>374</v>
      </c>
      <c r="G125" s="561"/>
      <c r="H125" s="561"/>
      <c r="I125" s="561"/>
      <c r="J125" s="561"/>
      <c r="K125" s="561"/>
      <c r="L125" s="562"/>
      <c r="M125" s="171"/>
      <c r="N125" s="594" t="s">
        <v>367</v>
      </c>
      <c r="O125" s="594"/>
      <c r="P125" s="595">
        <v>25500</v>
      </c>
      <c r="Q125" s="595"/>
      <c r="R125" s="612">
        <f t="shared" si="0"/>
      </c>
      <c r="S125" s="612"/>
    </row>
    <row r="126" spans="2:19" ht="31.5" customHeight="1">
      <c r="B126" s="168"/>
      <c r="C126" s="559" t="s">
        <v>373</v>
      </c>
      <c r="D126" s="559"/>
      <c r="E126" s="559"/>
      <c r="F126" s="560" t="s">
        <v>372</v>
      </c>
      <c r="G126" s="561"/>
      <c r="H126" s="561"/>
      <c r="I126" s="561"/>
      <c r="J126" s="561"/>
      <c r="K126" s="561"/>
      <c r="L126" s="562"/>
      <c r="M126" s="171"/>
      <c r="N126" s="594" t="s">
        <v>367</v>
      </c>
      <c r="O126" s="594"/>
      <c r="P126" s="595">
        <v>20700</v>
      </c>
      <c r="Q126" s="595"/>
      <c r="R126" s="612">
        <f t="shared" si="0"/>
      </c>
      <c r="S126" s="612"/>
    </row>
    <row r="127" spans="2:19" ht="31.5" customHeight="1">
      <c r="B127" s="168"/>
      <c r="C127" s="605" t="s">
        <v>370</v>
      </c>
      <c r="D127" s="606"/>
      <c r="E127" s="607"/>
      <c r="F127" s="560" t="s">
        <v>371</v>
      </c>
      <c r="G127" s="561"/>
      <c r="H127" s="561"/>
      <c r="I127" s="561"/>
      <c r="J127" s="561"/>
      <c r="K127" s="561"/>
      <c r="L127" s="608"/>
      <c r="M127" s="171"/>
      <c r="N127" s="566" t="s">
        <v>367</v>
      </c>
      <c r="O127" s="609"/>
      <c r="P127" s="568">
        <v>38100</v>
      </c>
      <c r="Q127" s="610"/>
      <c r="R127" s="611">
        <f t="shared" si="0"/>
      </c>
      <c r="S127" s="403"/>
    </row>
    <row r="128" spans="2:19" ht="31.5" customHeight="1">
      <c r="B128" s="168"/>
      <c r="C128" s="559" t="s">
        <v>416</v>
      </c>
      <c r="D128" s="559"/>
      <c r="E128" s="559"/>
      <c r="F128" s="560" t="s">
        <v>417</v>
      </c>
      <c r="G128" s="561"/>
      <c r="H128" s="561"/>
      <c r="I128" s="561"/>
      <c r="J128" s="561"/>
      <c r="K128" s="561"/>
      <c r="L128" s="562"/>
      <c r="M128" s="171"/>
      <c r="N128" s="594" t="s">
        <v>367</v>
      </c>
      <c r="O128" s="594"/>
      <c r="P128" s="595"/>
      <c r="Q128" s="595"/>
      <c r="R128" s="612">
        <f t="shared" si="0"/>
      </c>
      <c r="S128" s="612"/>
    </row>
    <row r="129" spans="2:19" ht="31.5" customHeight="1">
      <c r="B129" s="168"/>
      <c r="C129" s="559" t="s">
        <v>369</v>
      </c>
      <c r="D129" s="559"/>
      <c r="E129" s="559"/>
      <c r="F129" s="560" t="s">
        <v>368</v>
      </c>
      <c r="G129" s="561"/>
      <c r="H129" s="561"/>
      <c r="I129" s="561"/>
      <c r="J129" s="561"/>
      <c r="K129" s="561"/>
      <c r="L129" s="562"/>
      <c r="M129" s="171"/>
      <c r="N129" s="594" t="s">
        <v>367</v>
      </c>
      <c r="O129" s="594"/>
      <c r="P129" s="595"/>
      <c r="Q129" s="595"/>
      <c r="R129" s="604">
        <f t="shared" si="0"/>
      </c>
      <c r="S129" s="604"/>
    </row>
    <row r="130" spans="2:19" ht="21" customHeight="1">
      <c r="B130" s="168"/>
      <c r="C130" s="559" t="s">
        <v>366</v>
      </c>
      <c r="D130" s="559"/>
      <c r="E130" s="559"/>
      <c r="F130" s="560"/>
      <c r="G130" s="561"/>
      <c r="H130" s="561"/>
      <c r="I130" s="561"/>
      <c r="J130" s="561"/>
      <c r="K130" s="561"/>
      <c r="L130" s="562"/>
      <c r="M130" s="171">
        <v>1</v>
      </c>
      <c r="N130" s="594" t="s">
        <v>363</v>
      </c>
      <c r="O130" s="594"/>
      <c r="P130" s="595"/>
      <c r="Q130" s="595"/>
      <c r="R130" s="570">
        <f t="shared" si="0"/>
      </c>
      <c r="S130" s="403"/>
    </row>
    <row r="131" spans="2:19" ht="21" customHeight="1">
      <c r="B131" s="168"/>
      <c r="C131" s="559" t="s">
        <v>365</v>
      </c>
      <c r="D131" s="559"/>
      <c r="E131" s="559"/>
      <c r="F131" s="560"/>
      <c r="G131" s="561"/>
      <c r="H131" s="561"/>
      <c r="I131" s="561"/>
      <c r="J131" s="561"/>
      <c r="K131" s="561"/>
      <c r="L131" s="562"/>
      <c r="M131" s="171">
        <v>1</v>
      </c>
      <c r="N131" s="594" t="s">
        <v>363</v>
      </c>
      <c r="O131" s="594"/>
      <c r="P131" s="595"/>
      <c r="Q131" s="595"/>
      <c r="R131" s="570">
        <f t="shared" si="0"/>
      </c>
      <c r="S131" s="403"/>
    </row>
    <row r="132" spans="2:19" ht="21" customHeight="1">
      <c r="B132" s="168"/>
      <c r="C132" s="558" t="s">
        <v>364</v>
      </c>
      <c r="D132" s="558"/>
      <c r="E132" s="558"/>
      <c r="F132" s="613" t="s">
        <v>419</v>
      </c>
      <c r="G132" s="614"/>
      <c r="H132" s="614"/>
      <c r="I132" s="614"/>
      <c r="J132" s="614"/>
      <c r="K132" s="614"/>
      <c r="L132" s="615"/>
      <c r="M132" s="170">
        <v>1</v>
      </c>
      <c r="N132" s="602" t="s">
        <v>363</v>
      </c>
      <c r="O132" s="602"/>
      <c r="P132" s="603"/>
      <c r="Q132" s="603"/>
      <c r="R132" s="578">
        <f t="shared" si="0"/>
      </c>
      <c r="S132" s="579"/>
    </row>
    <row r="133" spans="2:19" ht="21" customHeight="1">
      <c r="B133" s="168"/>
      <c r="C133" s="555"/>
      <c r="D133" s="596"/>
      <c r="E133" s="596"/>
      <c r="F133" s="596"/>
      <c r="G133" s="596"/>
      <c r="H133" s="596"/>
      <c r="I133" s="596"/>
      <c r="J133" s="596"/>
      <c r="K133" s="596"/>
      <c r="L133" s="304"/>
      <c r="M133" s="597" t="s">
        <v>362</v>
      </c>
      <c r="N133" s="598"/>
      <c r="O133" s="598"/>
      <c r="P133" s="598"/>
      <c r="Q133" s="598"/>
      <c r="R133" s="587">
        <f>IF(COUNT(R116:S132)=0,"",SUM(R116:S132))</f>
      </c>
      <c r="S133" s="588"/>
    </row>
    <row r="134" spans="2:19" ht="21" customHeight="1">
      <c r="B134" s="168"/>
      <c r="C134" s="555"/>
      <c r="D134" s="596"/>
      <c r="E134" s="596"/>
      <c r="F134" s="596"/>
      <c r="G134" s="596"/>
      <c r="H134" s="596"/>
      <c r="I134" s="596"/>
      <c r="J134" s="596"/>
      <c r="K134" s="596"/>
      <c r="L134" s="304"/>
      <c r="M134" s="597" t="s">
        <v>361</v>
      </c>
      <c r="N134" s="598"/>
      <c r="O134" s="598"/>
      <c r="P134" s="598"/>
      <c r="Q134" s="598"/>
      <c r="R134" s="616">
        <f>IF(AND(R111="",R133=""),"",SUM(R111,R133))</f>
      </c>
      <c r="S134" s="617"/>
    </row>
    <row r="135" spans="2:19" ht="13.5" customHeight="1">
      <c r="B135" s="7"/>
      <c r="C135" s="7"/>
      <c r="D135" s="7"/>
      <c r="E135" s="7"/>
      <c r="F135" s="7"/>
      <c r="G135" s="7"/>
      <c r="H135" s="7"/>
      <c r="I135" s="7"/>
      <c r="J135" s="7"/>
      <c r="K135" s="7"/>
      <c r="L135" s="7"/>
      <c r="M135" s="7"/>
      <c r="N135" s="33"/>
      <c r="O135" s="16"/>
      <c r="P135" s="7"/>
      <c r="Q135" s="7"/>
      <c r="R135" s="7"/>
      <c r="S135" s="7"/>
    </row>
    <row r="136" spans="2:19" ht="18.75" customHeight="1">
      <c r="B136" s="46" t="s">
        <v>360</v>
      </c>
      <c r="C136" s="2" t="s">
        <v>33</v>
      </c>
      <c r="D136" s="2"/>
      <c r="E136" s="2"/>
      <c r="F136" s="2"/>
      <c r="G136" s="2"/>
      <c r="H136" s="2"/>
      <c r="I136" s="2"/>
      <c r="J136" s="2"/>
      <c r="K136" s="2"/>
      <c r="L136" s="2"/>
      <c r="M136" s="2"/>
      <c r="N136" s="2"/>
      <c r="O136" s="2"/>
      <c r="P136" s="2"/>
      <c r="Q136" s="2"/>
      <c r="R136" s="2"/>
      <c r="S136" s="2"/>
    </row>
    <row r="137" spans="2:19" ht="18.75" customHeight="1">
      <c r="B137" s="2"/>
      <c r="C137" s="2" t="s">
        <v>34</v>
      </c>
      <c r="D137" s="2"/>
      <c r="E137" s="2"/>
      <c r="F137" s="2"/>
      <c r="G137" s="2"/>
      <c r="H137" s="2"/>
      <c r="I137" s="2"/>
      <c r="J137" s="2"/>
      <c r="K137" s="2"/>
      <c r="L137" s="2"/>
      <c r="M137" s="2"/>
      <c r="N137" s="2"/>
      <c r="O137" s="2"/>
      <c r="P137" s="2"/>
      <c r="Q137" s="2"/>
      <c r="R137" s="2"/>
      <c r="S137" s="2"/>
    </row>
    <row r="138" spans="2:19" ht="18.75" customHeight="1">
      <c r="B138" s="2"/>
      <c r="C138" s="2"/>
      <c r="D138" s="3" t="s">
        <v>32</v>
      </c>
      <c r="E138" s="2" t="s">
        <v>36</v>
      </c>
      <c r="F138" s="2"/>
      <c r="G138" s="2"/>
      <c r="H138" s="2"/>
      <c r="I138" s="2"/>
      <c r="J138" s="2"/>
      <c r="K138" s="2"/>
      <c r="L138" s="2"/>
      <c r="M138" s="2"/>
      <c r="N138" s="2"/>
      <c r="O138" s="2"/>
      <c r="P138" s="2"/>
      <c r="Q138" s="2"/>
      <c r="R138" s="2"/>
      <c r="S138" s="2"/>
    </row>
    <row r="139" spans="2:19" ht="18.75" customHeight="1">
      <c r="B139" s="2"/>
      <c r="C139" s="452" t="s">
        <v>35</v>
      </c>
      <c r="D139" s="425"/>
      <c r="E139" s="425"/>
      <c r="F139" s="456" t="s">
        <v>59</v>
      </c>
      <c r="G139" s="457"/>
      <c r="H139" s="457"/>
      <c r="I139" s="457"/>
      <c r="J139" s="457"/>
      <c r="K139" s="457"/>
      <c r="L139" s="462" t="s">
        <v>239</v>
      </c>
      <c r="M139" s="463"/>
      <c r="N139" s="463"/>
      <c r="O139" s="463"/>
      <c r="P139" s="463"/>
      <c r="Q139" s="463"/>
      <c r="R139" s="425" t="s">
        <v>240</v>
      </c>
      <c r="S139" s="426"/>
    </row>
    <row r="140" spans="2:19" ht="13.5" customHeight="1">
      <c r="B140" s="2"/>
      <c r="C140" s="453"/>
      <c r="D140" s="427"/>
      <c r="E140" s="427"/>
      <c r="F140" s="458"/>
      <c r="G140" s="459"/>
      <c r="H140" s="459"/>
      <c r="I140" s="459"/>
      <c r="J140" s="459"/>
      <c r="K140" s="459"/>
      <c r="L140" s="433" t="s">
        <v>241</v>
      </c>
      <c r="M140" s="434"/>
      <c r="N140" s="435" t="s">
        <v>242</v>
      </c>
      <c r="O140" s="436"/>
      <c r="P140" s="437"/>
      <c r="Q140" s="438" t="s">
        <v>64</v>
      </c>
      <c r="R140" s="427"/>
      <c r="S140" s="428"/>
    </row>
    <row r="141" spans="2:19" ht="13.5" customHeight="1">
      <c r="B141" s="2"/>
      <c r="C141" s="454"/>
      <c r="D141" s="429"/>
      <c r="E141" s="429"/>
      <c r="F141" s="460"/>
      <c r="G141" s="460"/>
      <c r="H141" s="460"/>
      <c r="I141" s="460"/>
      <c r="J141" s="460"/>
      <c r="K141" s="460"/>
      <c r="L141" s="103" t="s">
        <v>60</v>
      </c>
      <c r="M141" s="103" t="s">
        <v>61</v>
      </c>
      <c r="N141" s="440" t="s">
        <v>62</v>
      </c>
      <c r="O141" s="440"/>
      <c r="P141" s="103" t="s">
        <v>63</v>
      </c>
      <c r="Q141" s="439"/>
      <c r="R141" s="429"/>
      <c r="S141" s="430"/>
    </row>
    <row r="142" spans="2:19" ht="13.5" customHeight="1">
      <c r="B142" s="2"/>
      <c r="C142" s="455"/>
      <c r="D142" s="431"/>
      <c r="E142" s="431"/>
      <c r="F142" s="461"/>
      <c r="G142" s="461"/>
      <c r="H142" s="461"/>
      <c r="I142" s="461"/>
      <c r="J142" s="461"/>
      <c r="K142" s="461"/>
      <c r="L142" s="77">
        <f>IF($U$50="","",IF($U$50=1,"○",""))</f>
      </c>
      <c r="M142" s="77">
        <f>IF($U$50="","",IF($U$50=2,"○",""))</f>
      </c>
      <c r="N142" s="441">
        <f>IF($U$50="","",IF($U$50=3,"○",""))</f>
      </c>
      <c r="O142" s="442">
        <f>IF($U$50="","",IF($U$50=1,"○",""))</f>
      </c>
      <c r="P142" s="77">
        <f>IF($U$50="","",IF($U$50=4,"○",""))</f>
      </c>
      <c r="Q142" s="78">
        <f>IF($U$50="","",IF($U$50=5,"○",""))</f>
      </c>
      <c r="R142" s="431"/>
      <c r="S142" s="432"/>
    </row>
    <row r="143" spans="2:21" ht="24" customHeight="1">
      <c r="B143" s="2"/>
      <c r="C143" s="443" t="s">
        <v>104</v>
      </c>
      <c r="D143" s="444"/>
      <c r="E143" s="445"/>
      <c r="F143" s="446" t="s">
        <v>243</v>
      </c>
      <c r="G143" s="447"/>
      <c r="H143" s="448"/>
      <c r="I143" s="448"/>
      <c r="J143" s="449" t="s">
        <v>244</v>
      </c>
      <c r="K143" s="450"/>
      <c r="L143" s="51">
        <v>1</v>
      </c>
      <c r="M143" s="51">
        <v>1.5</v>
      </c>
      <c r="N143" s="451">
        <v>1</v>
      </c>
      <c r="O143" s="451"/>
      <c r="P143" s="51">
        <v>1.5</v>
      </c>
      <c r="Q143" s="79">
        <v>0.5</v>
      </c>
      <c r="R143" s="464">
        <f>IF(OR($Q$12="",COUNT($Q$48,U143)&lt;2),"",ROUND((0.3+0.5*$Q$48)*U143,2))</f>
      </c>
      <c r="S143" s="465"/>
      <c r="U143" s="73">
        <f>IF($U$50="","",CHOOSE($U$50,L143,M143,N143,P143,Q143,""))</f>
      </c>
    </row>
    <row r="144" spans="2:21" ht="6" customHeight="1">
      <c r="B144" s="2"/>
      <c r="C144" s="466" t="s">
        <v>37</v>
      </c>
      <c r="D144" s="467"/>
      <c r="E144" s="468"/>
      <c r="F144" s="470" t="s">
        <v>245</v>
      </c>
      <c r="G144" s="471"/>
      <c r="H144" s="391" t="s">
        <v>246</v>
      </c>
      <c r="I144" s="5" t="s">
        <v>247</v>
      </c>
      <c r="J144" s="475" t="s">
        <v>248</v>
      </c>
      <c r="K144" s="476"/>
      <c r="L144" s="479">
        <v>1</v>
      </c>
      <c r="M144" s="479">
        <v>1.5</v>
      </c>
      <c r="N144" s="479">
        <v>1</v>
      </c>
      <c r="O144" s="479"/>
      <c r="P144" s="479">
        <v>1.5</v>
      </c>
      <c r="Q144" s="480">
        <v>0.5</v>
      </c>
      <c r="R144" s="481">
        <f>IF(OR($Q$12="",COUNT($Q$48,$J$30,$J$31,U144)&lt;4),"",ROUND((3+0.1*SQRT($J$30*$J$31))*$Q$48*0.5*U144,2))</f>
      </c>
      <c r="S144" s="327"/>
      <c r="U144" s="483">
        <f>IF($U$50="","",CHOOSE($U$50,L144,M144,N144,P144,Q144,""))</f>
      </c>
    </row>
    <row r="145" spans="2:21" ht="13.5" customHeight="1">
      <c r="B145" s="2"/>
      <c r="C145" s="469"/>
      <c r="D145" s="467"/>
      <c r="E145" s="468"/>
      <c r="F145" s="472"/>
      <c r="G145" s="473"/>
      <c r="H145" s="474"/>
      <c r="I145" s="36" t="s">
        <v>249</v>
      </c>
      <c r="J145" s="477"/>
      <c r="K145" s="478"/>
      <c r="L145" s="479"/>
      <c r="M145" s="479"/>
      <c r="N145" s="479"/>
      <c r="O145" s="479"/>
      <c r="P145" s="479"/>
      <c r="Q145" s="480"/>
      <c r="R145" s="482"/>
      <c r="S145" s="329"/>
      <c r="U145" s="484"/>
    </row>
    <row r="146" spans="2:21" ht="6" customHeight="1">
      <c r="B146" s="2"/>
      <c r="C146" s="466" t="s">
        <v>38</v>
      </c>
      <c r="D146" s="467"/>
      <c r="E146" s="468"/>
      <c r="F146" s="485" t="s">
        <v>250</v>
      </c>
      <c r="G146" s="486"/>
      <c r="H146" s="488" t="s">
        <v>246</v>
      </c>
      <c r="I146" s="31" t="s">
        <v>247</v>
      </c>
      <c r="J146" s="489" t="s">
        <v>251</v>
      </c>
      <c r="K146" s="490"/>
      <c r="L146" s="479">
        <v>1</v>
      </c>
      <c r="M146" s="479">
        <v>1.5</v>
      </c>
      <c r="N146" s="479">
        <v>0.8</v>
      </c>
      <c r="O146" s="479"/>
      <c r="P146" s="479">
        <v>1.2</v>
      </c>
      <c r="Q146" s="480">
        <v>0.3</v>
      </c>
      <c r="R146" s="481">
        <f>IF(OR($Q$12="",COUNT($J$30,$J$31,U146)&lt;3),"",ROUND((0.1*SQRT($J$30*$J$31))*0.5*U146,2))</f>
      </c>
      <c r="S146" s="327"/>
      <c r="U146" s="483">
        <f>IF($U$50="","",CHOOSE($U$50,L146,M146,N146,P146,Q146,""))</f>
      </c>
    </row>
    <row r="147" spans="2:21" ht="13.5" customHeight="1">
      <c r="B147" s="2"/>
      <c r="C147" s="469"/>
      <c r="D147" s="467"/>
      <c r="E147" s="468"/>
      <c r="F147" s="487"/>
      <c r="G147" s="486"/>
      <c r="H147" s="488"/>
      <c r="I147" s="34" t="s">
        <v>249</v>
      </c>
      <c r="J147" s="489"/>
      <c r="K147" s="490"/>
      <c r="L147" s="479"/>
      <c r="M147" s="479"/>
      <c r="N147" s="479"/>
      <c r="O147" s="479"/>
      <c r="P147" s="479"/>
      <c r="Q147" s="480"/>
      <c r="R147" s="482"/>
      <c r="S147" s="329"/>
      <c r="U147" s="491"/>
    </row>
    <row r="148" spans="2:21" ht="6" customHeight="1">
      <c r="B148" s="2"/>
      <c r="C148" s="466" t="s">
        <v>39</v>
      </c>
      <c r="D148" s="467"/>
      <c r="E148" s="468"/>
      <c r="F148" s="470" t="s">
        <v>250</v>
      </c>
      <c r="G148" s="471"/>
      <c r="H148" s="391" t="s">
        <v>246</v>
      </c>
      <c r="I148" s="5" t="s">
        <v>247</v>
      </c>
      <c r="J148" s="475" t="s">
        <v>251</v>
      </c>
      <c r="K148" s="476"/>
      <c r="L148" s="479">
        <v>1</v>
      </c>
      <c r="M148" s="479">
        <v>1.5</v>
      </c>
      <c r="N148" s="479">
        <v>0.5</v>
      </c>
      <c r="O148" s="479"/>
      <c r="P148" s="493">
        <v>0.75</v>
      </c>
      <c r="Q148" s="494" t="s">
        <v>252</v>
      </c>
      <c r="R148" s="481">
        <f>IF(OR($Q$12="",COUNT($J$30,$J$31,U148)&lt;3),"",ROUND((0.1*SQRT($J$30*$J$31))*0.5*U148,2))</f>
      </c>
      <c r="S148" s="327"/>
      <c r="U148" s="483">
        <f>IF($U$50="","",CHOOSE($U$50,L148,M148,N148,P148,Q148,""))</f>
      </c>
    </row>
    <row r="149" spans="2:21" ht="13.5" customHeight="1">
      <c r="B149" s="2"/>
      <c r="C149" s="469"/>
      <c r="D149" s="467"/>
      <c r="E149" s="468"/>
      <c r="F149" s="472"/>
      <c r="G149" s="473"/>
      <c r="H149" s="474"/>
      <c r="I149" s="36" t="s">
        <v>230</v>
      </c>
      <c r="J149" s="477"/>
      <c r="K149" s="478"/>
      <c r="L149" s="479"/>
      <c r="M149" s="479"/>
      <c r="N149" s="479"/>
      <c r="O149" s="479"/>
      <c r="P149" s="493"/>
      <c r="Q149" s="495"/>
      <c r="R149" s="482"/>
      <c r="S149" s="329"/>
      <c r="U149" s="484"/>
    </row>
    <row r="150" spans="2:21" ht="6" customHeight="1">
      <c r="B150" s="2"/>
      <c r="C150" s="466" t="s">
        <v>253</v>
      </c>
      <c r="D150" s="467"/>
      <c r="E150" s="468"/>
      <c r="F150" s="485" t="s">
        <v>254</v>
      </c>
      <c r="G150" s="486"/>
      <c r="H150" s="488" t="s">
        <v>227</v>
      </c>
      <c r="I150" s="31" t="s">
        <v>228</v>
      </c>
      <c r="J150" s="492" t="s">
        <v>255</v>
      </c>
      <c r="K150" s="490"/>
      <c r="L150" s="479">
        <v>1</v>
      </c>
      <c r="M150" s="479">
        <v>1.1</v>
      </c>
      <c r="N150" s="494" t="s">
        <v>256</v>
      </c>
      <c r="O150" s="496"/>
      <c r="P150" s="498" t="s">
        <v>256</v>
      </c>
      <c r="Q150" s="494" t="s">
        <v>256</v>
      </c>
      <c r="R150" s="481">
        <f>IF(OR($Q$12="",COUNT($Q$48,$J$30,$J$31,U150)&lt;4),"",ROUND((3+0.1*SQRT($J$30*$J$31))*$Q$48*0.25*U150,2))</f>
      </c>
      <c r="S150" s="327"/>
      <c r="U150" s="483">
        <f>IF($U$50="","",CHOOSE($U$50,L150,M150,N150,P150,Q150,""))</f>
      </c>
    </row>
    <row r="151" spans="2:21" ht="13.5" customHeight="1">
      <c r="B151" s="2"/>
      <c r="C151" s="469"/>
      <c r="D151" s="467"/>
      <c r="E151" s="468"/>
      <c r="F151" s="487"/>
      <c r="G151" s="486"/>
      <c r="H151" s="488"/>
      <c r="I151" s="34" t="s">
        <v>257</v>
      </c>
      <c r="J151" s="489"/>
      <c r="K151" s="490"/>
      <c r="L151" s="479"/>
      <c r="M151" s="479"/>
      <c r="N151" s="495"/>
      <c r="O151" s="497"/>
      <c r="P151" s="499"/>
      <c r="Q151" s="495"/>
      <c r="R151" s="482"/>
      <c r="S151" s="329"/>
      <c r="U151" s="484"/>
    </row>
    <row r="152" spans="2:21" ht="6" customHeight="1">
      <c r="B152" s="2"/>
      <c r="C152" s="466" t="s">
        <v>40</v>
      </c>
      <c r="D152" s="467"/>
      <c r="E152" s="468"/>
      <c r="F152" s="470" t="s">
        <v>258</v>
      </c>
      <c r="G152" s="471"/>
      <c r="H152" s="391" t="s">
        <v>259</v>
      </c>
      <c r="I152" s="5" t="s">
        <v>260</v>
      </c>
      <c r="J152" s="322" t="s">
        <v>261</v>
      </c>
      <c r="K152" s="476"/>
      <c r="L152" s="479">
        <v>1</v>
      </c>
      <c r="M152" s="479">
        <v>1.1</v>
      </c>
      <c r="N152" s="494" t="s">
        <v>256</v>
      </c>
      <c r="O152" s="496"/>
      <c r="P152" s="498" t="s">
        <v>256</v>
      </c>
      <c r="Q152" s="494" t="s">
        <v>256</v>
      </c>
      <c r="R152" s="481">
        <f>IF(OR($Q$12="",COUNT($Q$48,$J$30,$J$31,U152)&lt;4),"",ROUND((3+0.1*SQRT($J$30*$J$31))*$Q$48*0.125*U152,2))</f>
      </c>
      <c r="S152" s="327"/>
      <c r="U152" s="483">
        <f>IF($U$50="","",CHOOSE($U$50,L152,M152,N152,P152,Q152,""))</f>
      </c>
    </row>
    <row r="153" spans="2:21" ht="13.5" customHeight="1">
      <c r="B153" s="2"/>
      <c r="C153" s="469"/>
      <c r="D153" s="467"/>
      <c r="E153" s="468"/>
      <c r="F153" s="472"/>
      <c r="G153" s="473"/>
      <c r="H153" s="474"/>
      <c r="I153" s="36" t="s">
        <v>257</v>
      </c>
      <c r="J153" s="477"/>
      <c r="K153" s="478"/>
      <c r="L153" s="479"/>
      <c r="M153" s="479"/>
      <c r="N153" s="495"/>
      <c r="O153" s="497"/>
      <c r="P153" s="499"/>
      <c r="Q153" s="495"/>
      <c r="R153" s="482"/>
      <c r="S153" s="329"/>
      <c r="U153" s="484"/>
    </row>
    <row r="154" spans="2:21" ht="6" customHeight="1">
      <c r="B154" s="2"/>
      <c r="C154" s="466" t="s">
        <v>41</v>
      </c>
      <c r="D154" s="467"/>
      <c r="E154" s="468"/>
      <c r="F154" s="511" t="s">
        <v>262</v>
      </c>
      <c r="G154" s="486"/>
      <c r="H154" s="488" t="s">
        <v>259</v>
      </c>
      <c r="I154" s="31" t="s">
        <v>260</v>
      </c>
      <c r="J154" s="492" t="s">
        <v>263</v>
      </c>
      <c r="K154" s="490"/>
      <c r="L154" s="479">
        <v>1</v>
      </c>
      <c r="M154" s="479">
        <v>1.2</v>
      </c>
      <c r="N154" s="479">
        <v>0.8</v>
      </c>
      <c r="O154" s="479"/>
      <c r="P154" s="493">
        <v>0.96</v>
      </c>
      <c r="Q154" s="480">
        <v>0.3</v>
      </c>
      <c r="R154" s="481">
        <f>IF(OR($Q$12="",COUNT($J$30,$J$31,U154)&lt;3),"",ROUND((2+0.1*SQRT($J$30*$J$31))*0.5*U154,2))</f>
      </c>
      <c r="S154" s="327"/>
      <c r="U154" s="483">
        <f>IF($U$50="","",CHOOSE($U$50,L154,M154,N154,P154,Q154,""))</f>
      </c>
    </row>
    <row r="155" spans="2:21" ht="13.5" customHeight="1" thickBot="1">
      <c r="B155" s="2"/>
      <c r="C155" s="508"/>
      <c r="D155" s="509"/>
      <c r="E155" s="510"/>
      <c r="F155" s="512"/>
      <c r="G155" s="513"/>
      <c r="H155" s="514"/>
      <c r="I155" s="35" t="s">
        <v>257</v>
      </c>
      <c r="J155" s="515"/>
      <c r="K155" s="516"/>
      <c r="L155" s="500"/>
      <c r="M155" s="500"/>
      <c r="N155" s="500"/>
      <c r="O155" s="500"/>
      <c r="P155" s="517"/>
      <c r="Q155" s="518"/>
      <c r="R155" s="519"/>
      <c r="S155" s="520"/>
      <c r="U155" s="484"/>
    </row>
    <row r="156" spans="2:21" ht="18.75" customHeight="1" thickTop="1">
      <c r="B156" s="2"/>
      <c r="C156" s="501" t="s">
        <v>42</v>
      </c>
      <c r="D156" s="502"/>
      <c r="E156" s="503"/>
      <c r="F156" s="504" t="s">
        <v>264</v>
      </c>
      <c r="G156" s="505"/>
      <c r="H156" s="505"/>
      <c r="I156" s="505"/>
      <c r="J156" s="505"/>
      <c r="K156" s="505"/>
      <c r="L156" s="505"/>
      <c r="M156" s="505"/>
      <c r="N156" s="505"/>
      <c r="O156" s="505"/>
      <c r="P156" s="505"/>
      <c r="Q156" s="505"/>
      <c r="R156" s="506">
        <f>IF(Q12="","",IF(COUNT(Q48,J30,J31,U50)&lt;4,0,ROUND(SUM(R143:S155),0)))</f>
      </c>
      <c r="S156" s="507"/>
      <c r="U156" s="80"/>
    </row>
    <row r="157" spans="2:19" ht="18.75" customHeight="1">
      <c r="B157" s="2"/>
      <c r="C157" s="7" t="s">
        <v>65</v>
      </c>
      <c r="D157" s="37"/>
      <c r="E157" s="37"/>
      <c r="F157" s="37"/>
      <c r="G157" s="37"/>
      <c r="H157" s="7"/>
      <c r="I157" s="7"/>
      <c r="J157" s="7"/>
      <c r="K157" s="7"/>
      <c r="L157" s="7"/>
      <c r="M157" s="7"/>
      <c r="N157" s="7"/>
      <c r="O157" s="7"/>
      <c r="P157" s="7"/>
      <c r="Q157" s="7"/>
      <c r="R157" s="7"/>
      <c r="S157" s="7"/>
    </row>
    <row r="158" spans="2:19" ht="18.75" customHeight="1">
      <c r="B158" s="2"/>
      <c r="C158" s="4" t="s">
        <v>66</v>
      </c>
      <c r="D158" s="37"/>
      <c r="E158" s="37"/>
      <c r="F158" s="37"/>
      <c r="G158" s="37"/>
      <c r="H158" s="7"/>
      <c r="I158" s="7"/>
      <c r="J158" s="7"/>
      <c r="K158" s="7"/>
      <c r="L158" s="7"/>
      <c r="M158" s="7"/>
      <c r="N158" s="7"/>
      <c r="O158" s="7"/>
      <c r="P158" s="7"/>
      <c r="Q158" s="7"/>
      <c r="R158" s="7"/>
      <c r="S158" s="7"/>
    </row>
    <row r="159" spans="2:19" ht="18.75" customHeight="1">
      <c r="B159" s="2"/>
      <c r="C159" s="7" t="s">
        <v>67</v>
      </c>
      <c r="D159" s="37"/>
      <c r="E159" s="37"/>
      <c r="F159" s="37"/>
      <c r="G159" s="37"/>
      <c r="H159" s="7"/>
      <c r="I159" s="7"/>
      <c r="J159" s="7"/>
      <c r="K159" s="7"/>
      <c r="L159" s="7"/>
      <c r="M159" s="7"/>
      <c r="N159" s="7"/>
      <c r="O159" s="7"/>
      <c r="P159" s="7"/>
      <c r="Q159" s="7"/>
      <c r="R159" s="7"/>
      <c r="S159" s="7"/>
    </row>
    <row r="160" spans="2:19" ht="18.75" customHeight="1">
      <c r="B160" s="2"/>
      <c r="C160" s="522" t="s">
        <v>68</v>
      </c>
      <c r="D160" s="523"/>
      <c r="E160" s="523"/>
      <c r="F160" s="523"/>
      <c r="G160" s="522" t="s">
        <v>78</v>
      </c>
      <c r="H160" s="523"/>
      <c r="I160" s="523"/>
      <c r="J160" s="523"/>
      <c r="K160" s="523"/>
      <c r="L160" s="523"/>
      <c r="M160" s="523"/>
      <c r="N160" s="523"/>
      <c r="O160" s="523"/>
      <c r="P160" s="523"/>
      <c r="Q160" s="523"/>
      <c r="R160" s="7"/>
      <c r="S160" s="7"/>
    </row>
    <row r="161" spans="2:19" ht="18.75" customHeight="1">
      <c r="B161" s="2"/>
      <c r="C161" s="523"/>
      <c r="D161" s="523"/>
      <c r="E161" s="523"/>
      <c r="F161" s="523"/>
      <c r="G161" s="522" t="s">
        <v>74</v>
      </c>
      <c r="H161" s="523"/>
      <c r="I161" s="523"/>
      <c r="J161" s="523"/>
      <c r="K161" s="522" t="s">
        <v>76</v>
      </c>
      <c r="L161" s="522"/>
      <c r="M161" s="522"/>
      <c r="N161" s="522" t="s">
        <v>77</v>
      </c>
      <c r="O161" s="522"/>
      <c r="P161" s="522"/>
      <c r="Q161" s="522"/>
      <c r="R161" s="7"/>
      <c r="S161" s="7"/>
    </row>
    <row r="162" spans="2:19" ht="18.75" customHeight="1">
      <c r="B162" s="2"/>
      <c r="C162" s="293" t="s">
        <v>69</v>
      </c>
      <c r="D162" s="521"/>
      <c r="E162" s="521"/>
      <c r="F162" s="521"/>
      <c r="G162" s="293">
        <v>2</v>
      </c>
      <c r="H162" s="293"/>
      <c r="I162" s="293"/>
      <c r="J162" s="293"/>
      <c r="K162" s="293">
        <v>2.2</v>
      </c>
      <c r="L162" s="293"/>
      <c r="M162" s="293"/>
      <c r="N162" s="293">
        <v>2.4</v>
      </c>
      <c r="O162" s="293"/>
      <c r="P162" s="293"/>
      <c r="Q162" s="293"/>
      <c r="R162" s="7"/>
      <c r="S162" s="7"/>
    </row>
    <row r="163" spans="2:19" ht="18.75" customHeight="1">
      <c r="B163" s="2"/>
      <c r="C163" s="272" t="s">
        <v>70</v>
      </c>
      <c r="D163" s="524"/>
      <c r="E163" s="524"/>
      <c r="F163" s="524"/>
      <c r="G163" s="272">
        <v>1.5</v>
      </c>
      <c r="H163" s="272"/>
      <c r="I163" s="272"/>
      <c r="J163" s="272"/>
      <c r="K163" s="272">
        <v>1.7</v>
      </c>
      <c r="L163" s="272"/>
      <c r="M163" s="272"/>
      <c r="N163" s="272">
        <v>1.8</v>
      </c>
      <c r="O163" s="272"/>
      <c r="P163" s="272"/>
      <c r="Q163" s="272"/>
      <c r="R163" s="7"/>
      <c r="S163" s="7"/>
    </row>
    <row r="164" spans="2:19" ht="18.75" customHeight="1">
      <c r="B164" s="2"/>
      <c r="C164" s="272" t="s">
        <v>71</v>
      </c>
      <c r="D164" s="524"/>
      <c r="E164" s="524"/>
      <c r="F164" s="524"/>
      <c r="G164" s="272">
        <v>1.2</v>
      </c>
      <c r="H164" s="272"/>
      <c r="I164" s="272"/>
      <c r="J164" s="272"/>
      <c r="K164" s="272">
        <v>1.3</v>
      </c>
      <c r="L164" s="272"/>
      <c r="M164" s="272"/>
      <c r="N164" s="272">
        <v>1.4</v>
      </c>
      <c r="O164" s="272"/>
      <c r="P164" s="272"/>
      <c r="Q164" s="272"/>
      <c r="R164" s="7"/>
      <c r="S164" s="7"/>
    </row>
    <row r="165" spans="2:19" ht="18.75" customHeight="1">
      <c r="B165" s="2"/>
      <c r="C165" s="272" t="s">
        <v>72</v>
      </c>
      <c r="D165" s="524"/>
      <c r="E165" s="524"/>
      <c r="F165" s="524"/>
      <c r="G165" s="272">
        <v>1</v>
      </c>
      <c r="H165" s="272"/>
      <c r="I165" s="272"/>
      <c r="J165" s="272"/>
      <c r="K165" s="272">
        <v>1.1</v>
      </c>
      <c r="L165" s="272"/>
      <c r="M165" s="272"/>
      <c r="N165" s="272">
        <v>1.2</v>
      </c>
      <c r="O165" s="272"/>
      <c r="P165" s="272"/>
      <c r="Q165" s="272"/>
      <c r="R165" s="7"/>
      <c r="S165" s="7"/>
    </row>
    <row r="166" spans="2:19" ht="18.75" customHeight="1">
      <c r="B166" s="2"/>
      <c r="C166" s="306" t="s">
        <v>73</v>
      </c>
      <c r="D166" s="525"/>
      <c r="E166" s="525"/>
      <c r="F166" s="525"/>
      <c r="G166" s="306" t="s">
        <v>75</v>
      </c>
      <c r="H166" s="306"/>
      <c r="I166" s="306"/>
      <c r="J166" s="306"/>
      <c r="K166" s="306">
        <v>1</v>
      </c>
      <c r="L166" s="306"/>
      <c r="M166" s="306"/>
      <c r="N166" s="306">
        <v>1</v>
      </c>
      <c r="O166" s="306"/>
      <c r="P166" s="306"/>
      <c r="Q166" s="306"/>
      <c r="R166" s="7"/>
      <c r="S166" s="7"/>
    </row>
    <row r="167" spans="2:19" ht="18.75" customHeight="1">
      <c r="B167" s="2"/>
      <c r="C167" s="7" t="s">
        <v>79</v>
      </c>
      <c r="D167" s="37"/>
      <c r="E167" s="37"/>
      <c r="F167" s="37"/>
      <c r="G167" s="37"/>
      <c r="H167" s="7"/>
      <c r="I167" s="7"/>
      <c r="J167" s="7"/>
      <c r="K167" s="7"/>
      <c r="L167" s="7"/>
      <c r="M167" s="7"/>
      <c r="N167" s="7"/>
      <c r="O167" s="7"/>
      <c r="P167" s="7"/>
      <c r="Q167" s="7"/>
      <c r="R167" s="7"/>
      <c r="S167" s="7"/>
    </row>
    <row r="168" spans="2:19" ht="18.75" customHeight="1">
      <c r="B168" s="2"/>
      <c r="C168" s="7" t="s">
        <v>80</v>
      </c>
      <c r="D168" s="37"/>
      <c r="E168" s="37"/>
      <c r="F168" s="37"/>
      <c r="G168" s="37"/>
      <c r="H168" s="7"/>
      <c r="I168" s="7"/>
      <c r="J168" s="7"/>
      <c r="K168" s="7"/>
      <c r="L168" s="7"/>
      <c r="M168" s="7"/>
      <c r="N168" s="7"/>
      <c r="O168" s="7"/>
      <c r="P168" s="7"/>
      <c r="Q168" s="7"/>
      <c r="R168" s="7"/>
      <c r="S168" s="7"/>
    </row>
    <row r="169" spans="2:19" ht="18.75" customHeight="1">
      <c r="B169" s="2"/>
      <c r="C169" s="522" t="s">
        <v>81</v>
      </c>
      <c r="D169" s="522"/>
      <c r="E169" s="522"/>
      <c r="F169" s="522"/>
      <c r="G169" s="522" t="s">
        <v>265</v>
      </c>
      <c r="H169" s="522"/>
      <c r="I169" s="522"/>
      <c r="J169" s="522"/>
      <c r="K169" s="7"/>
      <c r="L169" s="7"/>
      <c r="M169" s="7"/>
      <c r="N169" s="7"/>
      <c r="O169" s="7"/>
      <c r="P169" s="7"/>
      <c r="Q169" s="7"/>
      <c r="R169" s="7"/>
      <c r="S169" s="7"/>
    </row>
    <row r="170" spans="2:19" ht="18.75" customHeight="1">
      <c r="B170" s="2"/>
      <c r="C170" s="522" t="s">
        <v>82</v>
      </c>
      <c r="D170" s="522"/>
      <c r="E170" s="522"/>
      <c r="F170" s="522"/>
      <c r="G170" s="528">
        <v>2</v>
      </c>
      <c r="H170" s="528"/>
      <c r="I170" s="528"/>
      <c r="J170" s="528"/>
      <c r="K170" s="7"/>
      <c r="L170" s="7"/>
      <c r="M170" s="7"/>
      <c r="N170" s="7"/>
      <c r="O170" s="7"/>
      <c r="P170" s="7"/>
      <c r="Q170" s="7"/>
      <c r="R170" s="7"/>
      <c r="S170" s="7"/>
    </row>
    <row r="171" spans="2:19" ht="18.75" customHeight="1">
      <c r="B171" s="2"/>
      <c r="C171" s="522" t="s">
        <v>102</v>
      </c>
      <c r="D171" s="522"/>
      <c r="E171" s="522"/>
      <c r="F171" s="522"/>
      <c r="G171" s="528">
        <v>1.5</v>
      </c>
      <c r="H171" s="528"/>
      <c r="I171" s="528"/>
      <c r="J171" s="528"/>
      <c r="K171" s="7"/>
      <c r="L171" s="7"/>
      <c r="M171" s="7"/>
      <c r="N171" s="7"/>
      <c r="O171" s="7"/>
      <c r="P171" s="7"/>
      <c r="Q171" s="7"/>
      <c r="R171" s="7"/>
      <c r="S171" s="7"/>
    </row>
    <row r="172" spans="2:19" ht="18.75" customHeight="1">
      <c r="B172" s="2"/>
      <c r="C172" s="522" t="s">
        <v>97</v>
      </c>
      <c r="D172" s="522"/>
      <c r="E172" s="522"/>
      <c r="F172" s="522"/>
      <c r="G172" s="528">
        <v>1.2</v>
      </c>
      <c r="H172" s="528"/>
      <c r="I172" s="528"/>
      <c r="J172" s="528"/>
      <c r="K172" s="7"/>
      <c r="L172" s="7"/>
      <c r="M172" s="7"/>
      <c r="N172" s="7"/>
      <c r="O172" s="7"/>
      <c r="P172" s="7"/>
      <c r="Q172" s="7"/>
      <c r="R172" s="7"/>
      <c r="S172" s="7"/>
    </row>
    <row r="173" spans="2:19" ht="18.75" customHeight="1">
      <c r="B173" s="2"/>
      <c r="C173" s="7"/>
      <c r="D173" s="37"/>
      <c r="E173" s="37"/>
      <c r="F173" s="37"/>
      <c r="G173" s="37"/>
      <c r="H173" s="7"/>
      <c r="I173" s="7"/>
      <c r="J173" s="7"/>
      <c r="K173" s="7"/>
      <c r="L173" s="7"/>
      <c r="M173" s="7"/>
      <c r="N173" s="7"/>
      <c r="O173" s="7"/>
      <c r="P173" s="7"/>
      <c r="Q173" s="7"/>
      <c r="R173" s="7"/>
      <c r="S173" s="7"/>
    </row>
    <row r="174" spans="2:19" ht="18.75" customHeight="1">
      <c r="B174" s="4" t="s">
        <v>56</v>
      </c>
      <c r="C174" s="4" t="s">
        <v>328</v>
      </c>
      <c r="D174" s="7"/>
      <c r="E174" s="7"/>
      <c r="F174" s="7"/>
      <c r="G174" s="7"/>
      <c r="H174" s="7"/>
      <c r="I174" s="7"/>
      <c r="J174" s="7"/>
      <c r="K174" s="7"/>
      <c r="L174" s="7"/>
      <c r="M174" s="7"/>
      <c r="N174" s="7"/>
      <c r="O174" s="7"/>
      <c r="P174" s="7"/>
      <c r="Q174" s="7"/>
      <c r="R174" s="7"/>
      <c r="S174" s="7"/>
    </row>
    <row r="175" spans="2:19" ht="18.75" customHeight="1">
      <c r="B175" s="7"/>
      <c r="C175" s="7" t="s">
        <v>323</v>
      </c>
      <c r="D175" s="7"/>
      <c r="E175" s="7"/>
      <c r="F175" s="7"/>
      <c r="G175" s="7"/>
      <c r="H175" s="7"/>
      <c r="I175" s="7"/>
      <c r="J175" s="7"/>
      <c r="K175" s="7"/>
      <c r="L175" s="7"/>
      <c r="M175" s="7"/>
      <c r="N175" s="7"/>
      <c r="O175" s="7"/>
      <c r="P175" s="7"/>
      <c r="Q175" s="7"/>
      <c r="R175" s="7"/>
      <c r="S175" s="7"/>
    </row>
    <row r="176" spans="2:19" ht="18.75" customHeight="1">
      <c r="B176" s="7"/>
      <c r="C176" s="4" t="s">
        <v>324</v>
      </c>
      <c r="D176" s="4"/>
      <c r="E176" s="7"/>
      <c r="F176" s="7"/>
      <c r="G176" s="7"/>
      <c r="H176" s="7"/>
      <c r="I176" s="7"/>
      <c r="J176" s="7"/>
      <c r="K176" s="7"/>
      <c r="L176" s="7"/>
      <c r="M176" s="7"/>
      <c r="N176" s="7"/>
      <c r="O176" s="7"/>
      <c r="P176" s="7"/>
      <c r="Q176" s="7"/>
      <c r="R176" s="7"/>
      <c r="S176" s="7"/>
    </row>
    <row r="177" spans="2:19" ht="18.75" customHeight="1">
      <c r="B177" s="7"/>
      <c r="C177" s="7" t="s">
        <v>57</v>
      </c>
      <c r="D177" s="7"/>
      <c r="E177" s="7"/>
      <c r="F177" s="7"/>
      <c r="G177" s="7"/>
      <c r="H177" s="7"/>
      <c r="I177" s="7"/>
      <c r="J177" s="7"/>
      <c r="K177" s="7"/>
      <c r="L177" s="7"/>
      <c r="M177" s="7"/>
      <c r="N177" s="7"/>
      <c r="O177" s="7"/>
      <c r="P177" s="7"/>
      <c r="Q177" s="7"/>
      <c r="R177" s="7"/>
      <c r="S177" s="7"/>
    </row>
    <row r="178" spans="2:19" ht="18.75" customHeight="1">
      <c r="B178" s="7"/>
      <c r="C178" s="4" t="s">
        <v>329</v>
      </c>
      <c r="D178" s="7"/>
      <c r="E178" s="7"/>
      <c r="F178" s="7"/>
      <c r="G178" s="7"/>
      <c r="H178" s="7"/>
      <c r="I178" s="7"/>
      <c r="J178" s="7"/>
      <c r="K178" s="7"/>
      <c r="L178" s="7"/>
      <c r="M178" s="7"/>
      <c r="N178" s="7"/>
      <c r="O178" s="7"/>
      <c r="P178" s="7"/>
      <c r="Q178" s="7"/>
      <c r="R178" s="7"/>
      <c r="S178" s="7"/>
    </row>
    <row r="179" spans="2:19" ht="18.75" customHeight="1">
      <c r="B179" s="7"/>
      <c r="C179" s="197" t="s">
        <v>43</v>
      </c>
      <c r="D179" s="540"/>
      <c r="E179" s="540"/>
      <c r="F179" s="540"/>
      <c r="G179" s="541"/>
      <c r="H179" s="526" t="s">
        <v>325</v>
      </c>
      <c r="I179" s="527"/>
      <c r="J179" s="527"/>
      <c r="K179" s="527"/>
      <c r="L179" s="526" t="s">
        <v>330</v>
      </c>
      <c r="M179" s="527"/>
      <c r="N179" s="527"/>
      <c r="O179" s="527"/>
      <c r="P179" s="526" t="s">
        <v>326</v>
      </c>
      <c r="Q179" s="527"/>
      <c r="R179" s="527"/>
      <c r="S179" s="527"/>
    </row>
    <row r="180" spans="2:19" ht="18.75" customHeight="1">
      <c r="B180" s="7"/>
      <c r="C180" s="378" t="s">
        <v>331</v>
      </c>
      <c r="D180" s="385"/>
      <c r="E180" s="530" t="s">
        <v>267</v>
      </c>
      <c r="F180" s="538"/>
      <c r="G180" s="539"/>
      <c r="H180" s="529">
        <v>150000</v>
      </c>
      <c r="I180" s="529"/>
      <c r="J180" s="529"/>
      <c r="K180" s="529"/>
      <c r="L180" s="529">
        <v>150000</v>
      </c>
      <c r="M180" s="529"/>
      <c r="N180" s="529"/>
      <c r="O180" s="529"/>
      <c r="P180" s="529">
        <v>240000</v>
      </c>
      <c r="Q180" s="529"/>
      <c r="R180" s="529"/>
      <c r="S180" s="529"/>
    </row>
    <row r="181" spans="2:19" ht="18.75" customHeight="1">
      <c r="B181" s="7"/>
      <c r="C181" s="381"/>
      <c r="D181" s="392"/>
      <c r="E181" s="530" t="s">
        <v>268</v>
      </c>
      <c r="F181" s="531"/>
      <c r="G181" s="532"/>
      <c r="H181" s="533">
        <v>180000</v>
      </c>
      <c r="I181" s="534"/>
      <c r="J181" s="534"/>
      <c r="K181" s="535"/>
      <c r="L181" s="533">
        <v>180000</v>
      </c>
      <c r="M181" s="534"/>
      <c r="N181" s="534"/>
      <c r="O181" s="535"/>
      <c r="P181" s="533">
        <v>290000</v>
      </c>
      <c r="Q181" s="534"/>
      <c r="R181" s="534"/>
      <c r="S181" s="535"/>
    </row>
    <row r="182" spans="2:19" ht="18.75" customHeight="1">
      <c r="B182" s="7"/>
      <c r="C182" s="381"/>
      <c r="D182" s="392"/>
      <c r="E182" s="530" t="s">
        <v>269</v>
      </c>
      <c r="F182" s="531"/>
      <c r="G182" s="532"/>
      <c r="H182" s="533">
        <v>200000</v>
      </c>
      <c r="I182" s="534"/>
      <c r="J182" s="534"/>
      <c r="K182" s="535"/>
      <c r="L182" s="533">
        <v>200000</v>
      </c>
      <c r="M182" s="534"/>
      <c r="N182" s="534"/>
      <c r="O182" s="535"/>
      <c r="P182" s="533">
        <v>320000</v>
      </c>
      <c r="Q182" s="534"/>
      <c r="R182" s="534"/>
      <c r="S182" s="535"/>
    </row>
    <row r="183" spans="2:19" ht="18.75" customHeight="1">
      <c r="B183" s="7"/>
      <c r="C183" s="381"/>
      <c r="D183" s="392"/>
      <c r="E183" s="530" t="s">
        <v>270</v>
      </c>
      <c r="F183" s="531"/>
      <c r="G183" s="532"/>
      <c r="H183" s="533">
        <v>230000</v>
      </c>
      <c r="I183" s="534"/>
      <c r="J183" s="534"/>
      <c r="K183" s="535"/>
      <c r="L183" s="533">
        <v>230000</v>
      </c>
      <c r="M183" s="534"/>
      <c r="N183" s="534"/>
      <c r="O183" s="535"/>
      <c r="P183" s="533">
        <v>370000</v>
      </c>
      <c r="Q183" s="534"/>
      <c r="R183" s="534"/>
      <c r="S183" s="535"/>
    </row>
    <row r="184" spans="2:19" ht="18.75" customHeight="1">
      <c r="B184" s="7"/>
      <c r="C184" s="381"/>
      <c r="D184" s="392"/>
      <c r="E184" s="542" t="s">
        <v>271</v>
      </c>
      <c r="F184" s="531"/>
      <c r="G184" s="532"/>
      <c r="H184" s="533">
        <v>250000</v>
      </c>
      <c r="I184" s="534"/>
      <c r="J184" s="534"/>
      <c r="K184" s="535"/>
      <c r="L184" s="533">
        <v>250000</v>
      </c>
      <c r="M184" s="534"/>
      <c r="N184" s="534"/>
      <c r="O184" s="535"/>
      <c r="P184" s="533">
        <v>400000</v>
      </c>
      <c r="Q184" s="534"/>
      <c r="R184" s="534"/>
      <c r="S184" s="535"/>
    </row>
    <row r="185" spans="2:19" ht="18.75" customHeight="1">
      <c r="B185" s="7"/>
      <c r="C185" s="381"/>
      <c r="D185" s="392"/>
      <c r="E185" s="542" t="s">
        <v>272</v>
      </c>
      <c r="F185" s="538"/>
      <c r="G185" s="539"/>
      <c r="H185" s="529">
        <v>280000</v>
      </c>
      <c r="I185" s="529"/>
      <c r="J185" s="529"/>
      <c r="K185" s="529"/>
      <c r="L185" s="529">
        <v>280000</v>
      </c>
      <c r="M185" s="529"/>
      <c r="N185" s="529"/>
      <c r="O185" s="529"/>
      <c r="P185" s="529">
        <v>450000</v>
      </c>
      <c r="Q185" s="529"/>
      <c r="R185" s="529"/>
      <c r="S185" s="529"/>
    </row>
    <row r="186" spans="2:19" ht="18.75" customHeight="1">
      <c r="B186" s="7"/>
      <c r="C186" s="381"/>
      <c r="D186" s="392"/>
      <c r="E186" s="542" t="s">
        <v>273</v>
      </c>
      <c r="F186" s="538"/>
      <c r="G186" s="539"/>
      <c r="H186" s="529">
        <v>300000</v>
      </c>
      <c r="I186" s="529"/>
      <c r="J186" s="529"/>
      <c r="K186" s="529"/>
      <c r="L186" s="529">
        <v>300000</v>
      </c>
      <c r="M186" s="529"/>
      <c r="N186" s="529"/>
      <c r="O186" s="529"/>
      <c r="P186" s="529">
        <v>480000</v>
      </c>
      <c r="Q186" s="529"/>
      <c r="R186" s="529"/>
      <c r="S186" s="529"/>
    </row>
    <row r="187" spans="2:19" ht="18.75" customHeight="1">
      <c r="B187" s="7"/>
      <c r="C187" s="381"/>
      <c r="D187" s="392"/>
      <c r="E187" s="542" t="s">
        <v>274</v>
      </c>
      <c r="F187" s="538"/>
      <c r="G187" s="539"/>
      <c r="H187" s="529">
        <v>350000</v>
      </c>
      <c r="I187" s="529"/>
      <c r="J187" s="529"/>
      <c r="K187" s="529"/>
      <c r="L187" s="529">
        <v>350000</v>
      </c>
      <c r="M187" s="529"/>
      <c r="N187" s="529"/>
      <c r="O187" s="529"/>
      <c r="P187" s="529">
        <v>560000</v>
      </c>
      <c r="Q187" s="529"/>
      <c r="R187" s="529"/>
      <c r="S187" s="529"/>
    </row>
    <row r="188" spans="2:19" ht="18.75" customHeight="1">
      <c r="B188" s="7"/>
      <c r="C188" s="536"/>
      <c r="D188" s="537"/>
      <c r="E188" s="530" t="s">
        <v>332</v>
      </c>
      <c r="F188" s="538"/>
      <c r="G188" s="539"/>
      <c r="H188" s="529">
        <v>400000</v>
      </c>
      <c r="I188" s="529"/>
      <c r="J188" s="529"/>
      <c r="K188" s="529"/>
      <c r="L188" s="529">
        <v>400000</v>
      </c>
      <c r="M188" s="529"/>
      <c r="N188" s="529"/>
      <c r="O188" s="529"/>
      <c r="P188" s="529">
        <v>640000</v>
      </c>
      <c r="Q188" s="529"/>
      <c r="R188" s="529"/>
      <c r="S188" s="529"/>
    </row>
    <row r="189" spans="2:19" ht="18.75" customHeight="1">
      <c r="B189" s="7"/>
      <c r="C189" s="33" t="s">
        <v>333</v>
      </c>
      <c r="D189" s="7" t="s">
        <v>277</v>
      </c>
      <c r="E189" s="7"/>
      <c r="F189" s="7"/>
      <c r="G189" s="7"/>
      <c r="H189" s="7"/>
      <c r="I189" s="7"/>
      <c r="J189" s="7"/>
      <c r="K189" s="7"/>
      <c r="L189" s="7"/>
      <c r="M189" s="7"/>
      <c r="N189" s="7"/>
      <c r="O189" s="7"/>
      <c r="P189" s="7"/>
      <c r="Q189" s="7"/>
      <c r="R189" s="7"/>
      <c r="S189" s="7"/>
    </row>
    <row r="190" spans="2:19" ht="18.75" customHeight="1">
      <c r="B190" s="7"/>
      <c r="C190" s="33" t="s">
        <v>334</v>
      </c>
      <c r="D190" s="7" t="s">
        <v>327</v>
      </c>
      <c r="E190" s="7"/>
      <c r="F190" s="7"/>
      <c r="G190" s="7"/>
      <c r="H190" s="7"/>
      <c r="I190" s="7"/>
      <c r="J190" s="7"/>
      <c r="K190" s="7"/>
      <c r="L190" s="7"/>
      <c r="M190" s="7"/>
      <c r="N190" s="7"/>
      <c r="O190" s="7"/>
      <c r="P190" s="7"/>
      <c r="Q190" s="7"/>
      <c r="R190" s="7"/>
      <c r="S190" s="7"/>
    </row>
    <row r="191" spans="2:19" ht="18.75" customHeight="1">
      <c r="B191" s="7"/>
      <c r="C191" s="33" t="s">
        <v>335</v>
      </c>
      <c r="D191" s="7" t="s">
        <v>58</v>
      </c>
      <c r="E191" s="7"/>
      <c r="F191" s="7"/>
      <c r="G191" s="7"/>
      <c r="H191" s="7"/>
      <c r="I191" s="7"/>
      <c r="J191" s="7"/>
      <c r="K191" s="7"/>
      <c r="L191" s="7"/>
      <c r="M191" s="7"/>
      <c r="N191" s="7"/>
      <c r="O191" s="7"/>
      <c r="P191" s="7"/>
      <c r="Q191" s="7"/>
      <c r="R191" s="7"/>
      <c r="S191" s="7"/>
    </row>
    <row r="192" spans="2:19" ht="18.75" customHeight="1">
      <c r="B192" s="7"/>
      <c r="C192" s="33"/>
      <c r="D192" s="7"/>
      <c r="E192" s="7"/>
      <c r="F192" s="7"/>
      <c r="G192" s="7"/>
      <c r="H192" s="7"/>
      <c r="I192" s="7"/>
      <c r="J192" s="7"/>
      <c r="K192" s="7"/>
      <c r="L192" s="7"/>
      <c r="M192" s="7"/>
      <c r="N192" s="7"/>
      <c r="O192" s="7"/>
      <c r="P192" s="7"/>
      <c r="Q192" s="7"/>
      <c r="R192" s="7"/>
      <c r="S192" s="7"/>
    </row>
    <row r="193" spans="2:19" ht="18.75" customHeight="1">
      <c r="B193" s="7"/>
      <c r="C193" s="7"/>
      <c r="D193" s="7"/>
      <c r="E193" s="7"/>
      <c r="F193" s="7"/>
      <c r="G193" s="7"/>
      <c r="H193" s="7"/>
      <c r="I193" s="7"/>
      <c r="J193" s="7"/>
      <c r="K193" s="7"/>
      <c r="L193" s="7"/>
      <c r="M193" s="7"/>
      <c r="N193" s="7"/>
      <c r="O193" s="7"/>
      <c r="P193" s="7"/>
      <c r="Q193" s="7"/>
      <c r="R193" s="7"/>
      <c r="S193" s="7"/>
    </row>
    <row r="194" spans="23:33" ht="21" customHeight="1">
      <c r="W194" s="68" t="s">
        <v>101</v>
      </c>
      <c r="X194" s="74">
        <v>2</v>
      </c>
      <c r="AC194" s="59">
        <v>0.6</v>
      </c>
      <c r="AD194" s="60">
        <v>0.7</v>
      </c>
      <c r="AE194" s="60">
        <v>0.72</v>
      </c>
      <c r="AF194" s="60">
        <v>0.76</v>
      </c>
      <c r="AG194" s="61">
        <v>0.9</v>
      </c>
    </row>
    <row r="195" spans="23:33" ht="21" customHeight="1">
      <c r="W195" s="69" t="s">
        <v>99</v>
      </c>
      <c r="X195" s="75">
        <v>1.5</v>
      </c>
      <c r="AC195" s="71">
        <v>1</v>
      </c>
      <c r="AD195" s="66">
        <v>1</v>
      </c>
      <c r="AE195" s="66">
        <v>2</v>
      </c>
      <c r="AF195" s="66">
        <v>2</v>
      </c>
      <c r="AG195" s="67">
        <v>3</v>
      </c>
    </row>
    <row r="196" spans="23:32" ht="21" customHeight="1">
      <c r="W196" s="70" t="s">
        <v>100</v>
      </c>
      <c r="X196" s="76">
        <v>1.2</v>
      </c>
      <c r="AA196" s="59">
        <v>0</v>
      </c>
      <c r="AB196" s="61">
        <v>1</v>
      </c>
      <c r="AC196" s="63"/>
      <c r="AD196" s="1">
        <v>1</v>
      </c>
      <c r="AE196" s="1">
        <v>2</v>
      </c>
      <c r="AF196" s="1">
        <v>3</v>
      </c>
    </row>
    <row r="197" spans="23:32" ht="21" customHeight="1">
      <c r="W197" s="72"/>
      <c r="X197" s="72"/>
      <c r="AA197" s="62">
        <v>0.411</v>
      </c>
      <c r="AB197" s="64">
        <v>2</v>
      </c>
      <c r="AC197" s="63">
        <v>1</v>
      </c>
      <c r="AD197" s="59">
        <v>2</v>
      </c>
      <c r="AE197" s="60">
        <v>2.2</v>
      </c>
      <c r="AF197" s="61">
        <v>2.4</v>
      </c>
    </row>
    <row r="198" spans="27:32" ht="21" customHeight="1">
      <c r="AA198" s="62">
        <v>0.511</v>
      </c>
      <c r="AB198" s="64">
        <v>3</v>
      </c>
      <c r="AC198" s="63">
        <v>2</v>
      </c>
      <c r="AD198" s="62">
        <v>1.5</v>
      </c>
      <c r="AE198" s="63">
        <v>1.7</v>
      </c>
      <c r="AF198" s="64">
        <v>1.8</v>
      </c>
    </row>
    <row r="199" spans="27:32" ht="21" customHeight="1">
      <c r="AA199" s="62">
        <v>0.611</v>
      </c>
      <c r="AB199" s="64">
        <v>4</v>
      </c>
      <c r="AC199" s="63">
        <v>3</v>
      </c>
      <c r="AD199" s="62">
        <v>1.2</v>
      </c>
      <c r="AE199" s="63">
        <v>1.3</v>
      </c>
      <c r="AF199" s="64">
        <v>1.4</v>
      </c>
    </row>
    <row r="200" spans="27:32" ht="21" customHeight="1">
      <c r="AA200" s="62">
        <v>0.721</v>
      </c>
      <c r="AB200" s="64">
        <v>5</v>
      </c>
      <c r="AC200" s="63">
        <v>4</v>
      </c>
      <c r="AD200" s="62">
        <v>1</v>
      </c>
      <c r="AE200" s="63">
        <v>1.1</v>
      </c>
      <c r="AF200" s="64">
        <v>1.2</v>
      </c>
    </row>
    <row r="201" spans="27:32" ht="21" customHeight="1">
      <c r="AA201" s="71">
        <v>0.9</v>
      </c>
      <c r="AB201" s="67">
        <v>5</v>
      </c>
      <c r="AC201" s="63">
        <v>5</v>
      </c>
      <c r="AD201" s="65" t="s">
        <v>75</v>
      </c>
      <c r="AE201" s="66">
        <v>1</v>
      </c>
      <c r="AF201" s="67">
        <v>1</v>
      </c>
    </row>
    <row r="202" ht="21" customHeight="1">
      <c r="AC202" s="63"/>
    </row>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sheetData>
  <sheetProtection sheet="1"/>
  <mergeCells count="483">
    <mergeCell ref="C133:L133"/>
    <mergeCell ref="M133:Q133"/>
    <mergeCell ref="R133:S133"/>
    <mergeCell ref="C134:L134"/>
    <mergeCell ref="M134:Q134"/>
    <mergeCell ref="R134:S134"/>
    <mergeCell ref="N131:O131"/>
    <mergeCell ref="P131:Q131"/>
    <mergeCell ref="R131:S131"/>
    <mergeCell ref="F132:L132"/>
    <mergeCell ref="N132:O132"/>
    <mergeCell ref="P132:Q132"/>
    <mergeCell ref="R132:S132"/>
    <mergeCell ref="F130:L130"/>
    <mergeCell ref="N130:O130"/>
    <mergeCell ref="P130:Q130"/>
    <mergeCell ref="R130:S130"/>
    <mergeCell ref="C116:E116"/>
    <mergeCell ref="F116:L116"/>
    <mergeCell ref="N116:O116"/>
    <mergeCell ref="P116:Q116"/>
    <mergeCell ref="R116:S116"/>
    <mergeCell ref="C117:E117"/>
    <mergeCell ref="F117:L117"/>
    <mergeCell ref="N117:O117"/>
    <mergeCell ref="P117:Q117"/>
    <mergeCell ref="R117:S117"/>
    <mergeCell ref="C118:E118"/>
    <mergeCell ref="F118:L118"/>
    <mergeCell ref="N118:O118"/>
    <mergeCell ref="P118:Q118"/>
    <mergeCell ref="R118:S118"/>
    <mergeCell ref="C119:E119"/>
    <mergeCell ref="F119:L119"/>
    <mergeCell ref="N119:O119"/>
    <mergeCell ref="P119:Q119"/>
    <mergeCell ref="R119:S119"/>
    <mergeCell ref="C120:E120"/>
    <mergeCell ref="F120:L120"/>
    <mergeCell ref="N120:O120"/>
    <mergeCell ref="P120:Q120"/>
    <mergeCell ref="R120:S120"/>
    <mergeCell ref="C121:E121"/>
    <mergeCell ref="F121:L121"/>
    <mergeCell ref="N121:O121"/>
    <mergeCell ref="P121:Q121"/>
    <mergeCell ref="R121:S121"/>
    <mergeCell ref="C122:E122"/>
    <mergeCell ref="F122:L122"/>
    <mergeCell ref="N122:O122"/>
    <mergeCell ref="P122:Q122"/>
    <mergeCell ref="R122:S122"/>
    <mergeCell ref="C123:E123"/>
    <mergeCell ref="F123:L123"/>
    <mergeCell ref="N123:O123"/>
    <mergeCell ref="P123:Q123"/>
    <mergeCell ref="R123:S123"/>
    <mergeCell ref="C124:E124"/>
    <mergeCell ref="F124:L124"/>
    <mergeCell ref="N124:O124"/>
    <mergeCell ref="P124:Q124"/>
    <mergeCell ref="R124:S124"/>
    <mergeCell ref="C125:E125"/>
    <mergeCell ref="F125:L125"/>
    <mergeCell ref="N125:O125"/>
    <mergeCell ref="P125:Q125"/>
    <mergeCell ref="R125:S125"/>
    <mergeCell ref="C126:E126"/>
    <mergeCell ref="F126:L126"/>
    <mergeCell ref="N126:O126"/>
    <mergeCell ref="P126:Q126"/>
    <mergeCell ref="R126:S126"/>
    <mergeCell ref="N127:O127"/>
    <mergeCell ref="P127:Q127"/>
    <mergeCell ref="R127:S127"/>
    <mergeCell ref="C128:E128"/>
    <mergeCell ref="F128:L128"/>
    <mergeCell ref="N128:O128"/>
    <mergeCell ref="P128:Q128"/>
    <mergeCell ref="R128:S128"/>
    <mergeCell ref="N115:O115"/>
    <mergeCell ref="P115:Q115"/>
    <mergeCell ref="R115:S115"/>
    <mergeCell ref="C129:E129"/>
    <mergeCell ref="F129:L129"/>
    <mergeCell ref="N129:O129"/>
    <mergeCell ref="P129:Q129"/>
    <mergeCell ref="R129:S129"/>
    <mergeCell ref="C127:E127"/>
    <mergeCell ref="F127:L127"/>
    <mergeCell ref="C111:L111"/>
    <mergeCell ref="M111:Q111"/>
    <mergeCell ref="R111:S111"/>
    <mergeCell ref="C110:E110"/>
    <mergeCell ref="F110:L110"/>
    <mergeCell ref="N110:O110"/>
    <mergeCell ref="P110:Q110"/>
    <mergeCell ref="R110:S110"/>
    <mergeCell ref="C107:E107"/>
    <mergeCell ref="N108:O108"/>
    <mergeCell ref="P108:Q108"/>
    <mergeCell ref="R108:S108"/>
    <mergeCell ref="F109:L109"/>
    <mergeCell ref="N109:O109"/>
    <mergeCell ref="P109:Q109"/>
    <mergeCell ref="R109:S109"/>
    <mergeCell ref="M104:Q104"/>
    <mergeCell ref="R104:S104"/>
    <mergeCell ref="F107:L107"/>
    <mergeCell ref="N107:O107"/>
    <mergeCell ref="P107:Q107"/>
    <mergeCell ref="R107:S107"/>
    <mergeCell ref="P100:Q100"/>
    <mergeCell ref="R100:S100"/>
    <mergeCell ref="C101:E101"/>
    <mergeCell ref="F101:L101"/>
    <mergeCell ref="N101:O101"/>
    <mergeCell ref="P101:Q101"/>
    <mergeCell ref="R101:S101"/>
    <mergeCell ref="P102:Q102"/>
    <mergeCell ref="R102:S102"/>
    <mergeCell ref="C103:E103"/>
    <mergeCell ref="F103:L103"/>
    <mergeCell ref="N103:O103"/>
    <mergeCell ref="P103:Q103"/>
    <mergeCell ref="R103:S103"/>
    <mergeCell ref="P99:Q99"/>
    <mergeCell ref="C132:E132"/>
    <mergeCell ref="C130:E130"/>
    <mergeCell ref="C131:E131"/>
    <mergeCell ref="F131:L131"/>
    <mergeCell ref="C115:E115"/>
    <mergeCell ref="C109:E109"/>
    <mergeCell ref="C102:E102"/>
    <mergeCell ref="F102:L102"/>
    <mergeCell ref="N102:O102"/>
    <mergeCell ref="E187:G187"/>
    <mergeCell ref="C108:E108"/>
    <mergeCell ref="F108:L108"/>
    <mergeCell ref="F115:L115"/>
    <mergeCell ref="F99:L99"/>
    <mergeCell ref="N99:O99"/>
    <mergeCell ref="C100:E100"/>
    <mergeCell ref="F100:L100"/>
    <mergeCell ref="N100:O100"/>
    <mergeCell ref="C104:L104"/>
    <mergeCell ref="L185:O185"/>
    <mergeCell ref="R99:S99"/>
    <mergeCell ref="E188:G188"/>
    <mergeCell ref="H188:K188"/>
    <mergeCell ref="L188:O188"/>
    <mergeCell ref="P188:S188"/>
    <mergeCell ref="E186:G186"/>
    <mergeCell ref="H186:K186"/>
    <mergeCell ref="L186:O186"/>
    <mergeCell ref="P186:S186"/>
    <mergeCell ref="P183:S183"/>
    <mergeCell ref="H187:K187"/>
    <mergeCell ref="L187:O187"/>
    <mergeCell ref="P187:S187"/>
    <mergeCell ref="E184:G184"/>
    <mergeCell ref="H184:K184"/>
    <mergeCell ref="L184:O184"/>
    <mergeCell ref="P184:S184"/>
    <mergeCell ref="E185:G185"/>
    <mergeCell ref="H185:K185"/>
    <mergeCell ref="H182:K182"/>
    <mergeCell ref="L182:O182"/>
    <mergeCell ref="C179:G179"/>
    <mergeCell ref="H179:K179"/>
    <mergeCell ref="L179:O179"/>
    <mergeCell ref="P185:S185"/>
    <mergeCell ref="P182:S182"/>
    <mergeCell ref="E183:G183"/>
    <mergeCell ref="H183:K183"/>
    <mergeCell ref="L183:O183"/>
    <mergeCell ref="P180:S180"/>
    <mergeCell ref="E181:G181"/>
    <mergeCell ref="H181:K181"/>
    <mergeCell ref="L181:O181"/>
    <mergeCell ref="P181:S181"/>
    <mergeCell ref="C180:D188"/>
    <mergeCell ref="E180:G180"/>
    <mergeCell ref="H180:K180"/>
    <mergeCell ref="L180:O180"/>
    <mergeCell ref="E182:G182"/>
    <mergeCell ref="P179:S179"/>
    <mergeCell ref="C169:F169"/>
    <mergeCell ref="G169:J169"/>
    <mergeCell ref="C170:F170"/>
    <mergeCell ref="G170:J170"/>
    <mergeCell ref="C171:F171"/>
    <mergeCell ref="G171:J171"/>
    <mergeCell ref="C172:F172"/>
    <mergeCell ref="G172:J172"/>
    <mergeCell ref="C165:F165"/>
    <mergeCell ref="G165:J165"/>
    <mergeCell ref="K165:M165"/>
    <mergeCell ref="N165:Q165"/>
    <mergeCell ref="C166:F166"/>
    <mergeCell ref="G166:J166"/>
    <mergeCell ref="K166:M166"/>
    <mergeCell ref="N166:Q166"/>
    <mergeCell ref="C163:F163"/>
    <mergeCell ref="G163:J163"/>
    <mergeCell ref="K163:M163"/>
    <mergeCell ref="N163:Q163"/>
    <mergeCell ref="C164:F164"/>
    <mergeCell ref="G164:J164"/>
    <mergeCell ref="K164:M164"/>
    <mergeCell ref="N164:Q164"/>
    <mergeCell ref="U154:U155"/>
    <mergeCell ref="C162:F162"/>
    <mergeCell ref="G162:J162"/>
    <mergeCell ref="K162:M162"/>
    <mergeCell ref="N162:Q162"/>
    <mergeCell ref="C160:F161"/>
    <mergeCell ref="G160:Q160"/>
    <mergeCell ref="G161:J161"/>
    <mergeCell ref="K161:M161"/>
    <mergeCell ref="N161:Q161"/>
    <mergeCell ref="R156:S156"/>
    <mergeCell ref="C154:E155"/>
    <mergeCell ref="F154:G155"/>
    <mergeCell ref="H154:H155"/>
    <mergeCell ref="J154:K155"/>
    <mergeCell ref="L154:L155"/>
    <mergeCell ref="M154:M155"/>
    <mergeCell ref="P154:P155"/>
    <mergeCell ref="Q154:Q155"/>
    <mergeCell ref="R154:S155"/>
    <mergeCell ref="P152:P153"/>
    <mergeCell ref="N154:O155"/>
    <mergeCell ref="Q152:Q153"/>
    <mergeCell ref="C156:E156"/>
    <mergeCell ref="F156:Q156"/>
    <mergeCell ref="C152:E153"/>
    <mergeCell ref="F152:G153"/>
    <mergeCell ref="H152:H153"/>
    <mergeCell ref="J152:K153"/>
    <mergeCell ref="L152:L153"/>
    <mergeCell ref="M152:M153"/>
    <mergeCell ref="R152:S153"/>
    <mergeCell ref="R148:S149"/>
    <mergeCell ref="U152:U153"/>
    <mergeCell ref="N150:O151"/>
    <mergeCell ref="P150:P151"/>
    <mergeCell ref="Q150:Q151"/>
    <mergeCell ref="R150:S151"/>
    <mergeCell ref="U150:U151"/>
    <mergeCell ref="N152:O153"/>
    <mergeCell ref="U148:U149"/>
    <mergeCell ref="C150:E151"/>
    <mergeCell ref="F150:G151"/>
    <mergeCell ref="H150:H151"/>
    <mergeCell ref="J150:K151"/>
    <mergeCell ref="L150:L151"/>
    <mergeCell ref="M150:M151"/>
    <mergeCell ref="P148:P149"/>
    <mergeCell ref="Q148:Q149"/>
    <mergeCell ref="Q146:Q147"/>
    <mergeCell ref="R146:S147"/>
    <mergeCell ref="U146:U147"/>
    <mergeCell ref="C148:E149"/>
    <mergeCell ref="F148:G149"/>
    <mergeCell ref="H148:H149"/>
    <mergeCell ref="J148:K149"/>
    <mergeCell ref="L148:L149"/>
    <mergeCell ref="M148:M149"/>
    <mergeCell ref="N148:O149"/>
    <mergeCell ref="R144:S145"/>
    <mergeCell ref="U144:U145"/>
    <mergeCell ref="C146:E147"/>
    <mergeCell ref="F146:G147"/>
    <mergeCell ref="H146:H147"/>
    <mergeCell ref="J146:K147"/>
    <mergeCell ref="L146:L147"/>
    <mergeCell ref="M146:M147"/>
    <mergeCell ref="N146:O147"/>
    <mergeCell ref="P146:P147"/>
    <mergeCell ref="R143:S143"/>
    <mergeCell ref="C144:E145"/>
    <mergeCell ref="F144:G145"/>
    <mergeCell ref="H144:H145"/>
    <mergeCell ref="J144:K145"/>
    <mergeCell ref="L144:L145"/>
    <mergeCell ref="M144:M145"/>
    <mergeCell ref="N144:O145"/>
    <mergeCell ref="P144:P145"/>
    <mergeCell ref="Q144:Q145"/>
    <mergeCell ref="C143:E143"/>
    <mergeCell ref="F143:I143"/>
    <mergeCell ref="J143:K143"/>
    <mergeCell ref="N143:O143"/>
    <mergeCell ref="C139:E142"/>
    <mergeCell ref="F139:K142"/>
    <mergeCell ref="L139:Q139"/>
    <mergeCell ref="R139:S142"/>
    <mergeCell ref="L140:M140"/>
    <mergeCell ref="N140:P140"/>
    <mergeCell ref="Q140:Q141"/>
    <mergeCell ref="N141:O141"/>
    <mergeCell ref="N142:O142"/>
    <mergeCell ref="C93:I93"/>
    <mergeCell ref="J93:Q93"/>
    <mergeCell ref="R93:S93"/>
    <mergeCell ref="C94:I94"/>
    <mergeCell ref="J94:Q94"/>
    <mergeCell ref="R94:S94"/>
    <mergeCell ref="D86:F89"/>
    <mergeCell ref="G86:I87"/>
    <mergeCell ref="J86:M87"/>
    <mergeCell ref="C92:I92"/>
    <mergeCell ref="J92:Q92"/>
    <mergeCell ref="N86:N87"/>
    <mergeCell ref="P86:Q87"/>
    <mergeCell ref="R92:S92"/>
    <mergeCell ref="C90:I90"/>
    <mergeCell ref="J90:Q90"/>
    <mergeCell ref="R90:S90"/>
    <mergeCell ref="C91:I91"/>
    <mergeCell ref="J91:Q91"/>
    <mergeCell ref="R91:S91"/>
    <mergeCell ref="R86:S87"/>
    <mergeCell ref="G88:I89"/>
    <mergeCell ref="J88:M89"/>
    <mergeCell ref="N88:N89"/>
    <mergeCell ref="P88:Q89"/>
    <mergeCell ref="R88:S89"/>
    <mergeCell ref="P82:Q83"/>
    <mergeCell ref="R82:S83"/>
    <mergeCell ref="G84:I85"/>
    <mergeCell ref="J84:M85"/>
    <mergeCell ref="N84:N85"/>
    <mergeCell ref="P84:Q85"/>
    <mergeCell ref="R84:S85"/>
    <mergeCell ref="R80:S81"/>
    <mergeCell ref="C82:C89"/>
    <mergeCell ref="D82:F85"/>
    <mergeCell ref="G82:I83"/>
    <mergeCell ref="J82:M83"/>
    <mergeCell ref="N82:N83"/>
    <mergeCell ref="D80:I81"/>
    <mergeCell ref="J80:M81"/>
    <mergeCell ref="N80:N81"/>
    <mergeCell ref="P80:Q81"/>
    <mergeCell ref="D78:I78"/>
    <mergeCell ref="J78:Q78"/>
    <mergeCell ref="R78:S78"/>
    <mergeCell ref="D79:I79"/>
    <mergeCell ref="J79:Q79"/>
    <mergeCell ref="R79:S79"/>
    <mergeCell ref="R74:S75"/>
    <mergeCell ref="D76:I76"/>
    <mergeCell ref="J76:Q76"/>
    <mergeCell ref="R76:S76"/>
    <mergeCell ref="D77:I77"/>
    <mergeCell ref="J77:Q77"/>
    <mergeCell ref="R77:S77"/>
    <mergeCell ref="D72:I73"/>
    <mergeCell ref="J72:M73"/>
    <mergeCell ref="N72:N73"/>
    <mergeCell ref="P72:Q73"/>
    <mergeCell ref="R72:S73"/>
    <mergeCell ref="C74:C81"/>
    <mergeCell ref="D74:I75"/>
    <mergeCell ref="J74:M75"/>
    <mergeCell ref="N74:N75"/>
    <mergeCell ref="P74:Q75"/>
    <mergeCell ref="P68:Q69"/>
    <mergeCell ref="R68:S69"/>
    <mergeCell ref="D70:I70"/>
    <mergeCell ref="J70:Q70"/>
    <mergeCell ref="R70:S70"/>
    <mergeCell ref="D71:I71"/>
    <mergeCell ref="J71:Q71"/>
    <mergeCell ref="R71:S71"/>
    <mergeCell ref="R63:S63"/>
    <mergeCell ref="R64:S65"/>
    <mergeCell ref="D66:I67"/>
    <mergeCell ref="J66:M67"/>
    <mergeCell ref="N66:N67"/>
    <mergeCell ref="P66:Q67"/>
    <mergeCell ref="R66:S67"/>
    <mergeCell ref="Q64:Q65"/>
    <mergeCell ref="C64:C73"/>
    <mergeCell ref="D64:I65"/>
    <mergeCell ref="J64:M65"/>
    <mergeCell ref="N64:N65"/>
    <mergeCell ref="C60:C63"/>
    <mergeCell ref="D63:I63"/>
    <mergeCell ref="J63:Q63"/>
    <mergeCell ref="D68:I69"/>
    <mergeCell ref="J68:M69"/>
    <mergeCell ref="N68:N69"/>
    <mergeCell ref="C54:C55"/>
    <mergeCell ref="R60:S60"/>
    <mergeCell ref="D60:I60"/>
    <mergeCell ref="J60:Q60"/>
    <mergeCell ref="D61:I62"/>
    <mergeCell ref="J61:M62"/>
    <mergeCell ref="N61:N62"/>
    <mergeCell ref="P61:Q62"/>
    <mergeCell ref="R61:S62"/>
    <mergeCell ref="N41:O41"/>
    <mergeCell ref="D50:R50"/>
    <mergeCell ref="C51:C53"/>
    <mergeCell ref="D51:D52"/>
    <mergeCell ref="K48:N48"/>
    <mergeCell ref="C99:E99"/>
    <mergeCell ref="C59:I59"/>
    <mergeCell ref="J59:Q59"/>
    <mergeCell ref="R59:S59"/>
    <mergeCell ref="S51:S52"/>
    <mergeCell ref="N33:P33"/>
    <mergeCell ref="D35:L35"/>
    <mergeCell ref="M35:M36"/>
    <mergeCell ref="N35:O36"/>
    <mergeCell ref="D36:L36"/>
    <mergeCell ref="D38:L38"/>
    <mergeCell ref="N38:O38"/>
    <mergeCell ref="D39:L39"/>
    <mergeCell ref="N39:O39"/>
    <mergeCell ref="P22:Q22"/>
    <mergeCell ref="R22:S22"/>
    <mergeCell ref="D37:L37"/>
    <mergeCell ref="N37:O37"/>
    <mergeCell ref="R24:S24"/>
    <mergeCell ref="D26:R26"/>
    <mergeCell ref="D27:R27"/>
    <mergeCell ref="J30:L30"/>
    <mergeCell ref="J31:L31"/>
    <mergeCell ref="G33:I33"/>
    <mergeCell ref="J23:Q23"/>
    <mergeCell ref="R23:S23"/>
    <mergeCell ref="G20:H20"/>
    <mergeCell ref="J20:Q20"/>
    <mergeCell ref="R20:S20"/>
    <mergeCell ref="G21:H21"/>
    <mergeCell ref="J21:Q21"/>
    <mergeCell ref="R21:S21"/>
    <mergeCell ref="G22:H22"/>
    <mergeCell ref="J22:O22"/>
    <mergeCell ref="R17:S17"/>
    <mergeCell ref="G18:H18"/>
    <mergeCell ref="J18:M18"/>
    <mergeCell ref="N18:Q18"/>
    <mergeCell ref="R18:S18"/>
    <mergeCell ref="G19:H19"/>
    <mergeCell ref="J19:M19"/>
    <mergeCell ref="N19:Q19"/>
    <mergeCell ref="R19:S19"/>
    <mergeCell ref="K15:L15"/>
    <mergeCell ref="M15:Q15"/>
    <mergeCell ref="G17:H17"/>
    <mergeCell ref="J17:K17"/>
    <mergeCell ref="M17:N17"/>
    <mergeCell ref="O17:P17"/>
    <mergeCell ref="F14:I14"/>
    <mergeCell ref="D7:E7"/>
    <mergeCell ref="F7:J7"/>
    <mergeCell ref="D11:E11"/>
    <mergeCell ref="F11:I11"/>
    <mergeCell ref="D12:E12"/>
    <mergeCell ref="F12:I12"/>
    <mergeCell ref="K7:L7"/>
    <mergeCell ref="M7:Q7"/>
    <mergeCell ref="D8:E8"/>
    <mergeCell ref="J8:J14"/>
    <mergeCell ref="D9:E9"/>
    <mergeCell ref="F9:G9"/>
    <mergeCell ref="D10:E10"/>
    <mergeCell ref="F10:G10"/>
    <mergeCell ref="D13:E14"/>
    <mergeCell ref="F13:I13"/>
    <mergeCell ref="D6:E6"/>
    <mergeCell ref="F6:H6"/>
    <mergeCell ref="I6:Q6"/>
    <mergeCell ref="E2:Q2"/>
    <mergeCell ref="D4:E4"/>
    <mergeCell ref="F4:Q4"/>
    <mergeCell ref="D5:E5"/>
    <mergeCell ref="F5:Q5"/>
  </mergeCells>
  <conditionalFormatting sqref="K48:N48">
    <cfRule type="expression" priority="3" dxfId="12" stopIfTrue="1">
      <formula>OR($G$46="",$Q$46="")</formula>
    </cfRule>
  </conditionalFormatting>
  <conditionalFormatting sqref="S51:S52">
    <cfRule type="expression" priority="4" dxfId="3" stopIfTrue="1">
      <formula>COUNTA($S$53:$S$56)&gt;0</formula>
    </cfRule>
  </conditionalFormatting>
  <conditionalFormatting sqref="S53">
    <cfRule type="expression" priority="5" dxfId="3" stopIfTrue="1">
      <formula>COUNTA($S$51,$S$54:$S$56)&gt;0</formula>
    </cfRule>
  </conditionalFormatting>
  <conditionalFormatting sqref="S54">
    <cfRule type="expression" priority="6" dxfId="3" stopIfTrue="1">
      <formula>COUNTA($S$51:$S$53,$S$55:$S$56)&gt;0</formula>
    </cfRule>
  </conditionalFormatting>
  <conditionalFormatting sqref="S55">
    <cfRule type="expression" priority="7" dxfId="3" stopIfTrue="1">
      <formula>COUNTA($S$51:$S$54,$S$56)&gt;0</formula>
    </cfRule>
  </conditionalFormatting>
  <conditionalFormatting sqref="S56">
    <cfRule type="expression" priority="8" dxfId="3" stopIfTrue="1">
      <formula>COUNTA($S$51:$S$55)&gt;0</formula>
    </cfRule>
  </conditionalFormatting>
  <conditionalFormatting sqref="R60:S90">
    <cfRule type="expression" priority="9" dxfId="22" stopIfTrue="1">
      <formula>ISNUMBER($R$91)</formula>
    </cfRule>
  </conditionalFormatting>
  <conditionalFormatting sqref="I6:Q6">
    <cfRule type="expression" priority="1" dxfId="23" stopIfTrue="1">
      <formula>$S$1="西暦"</formula>
    </cfRule>
    <cfRule type="expression" priority="2" dxfId="24" stopIfTrue="1">
      <formula>$S$1="和暦"</formula>
    </cfRule>
  </conditionalFormatting>
  <dataValidations count="9">
    <dataValidation type="list" allowBlank="1" showInputMessage="1" showErrorMessage="1" sqref="S51:S52">
      <formula1>IF(COUNTA($S$53:$S$56)=0,$U$57,$U$49)</formula1>
    </dataValidation>
    <dataValidation type="list" allowBlank="1" showInputMessage="1" showErrorMessage="1" sqref="S53">
      <formula1>IF(COUNTA($S$51,$S$54:$S$56)=0,$U$57,$U$49)</formula1>
    </dataValidation>
    <dataValidation type="list" allowBlank="1" showInputMessage="1" showErrorMessage="1" sqref="S54">
      <formula1>IF(COUNTA($S$51:$S$53,$S$55:$S$56)=0,$U$57,$U$49)</formula1>
    </dataValidation>
    <dataValidation type="list" allowBlank="1" showInputMessage="1" showErrorMessage="1" sqref="S55">
      <formula1>IF(COUNTA($S$51:$S$54,$S$56)=0,$U$57,$U$49)</formula1>
    </dataValidation>
    <dataValidation type="list" allowBlank="1" showInputMessage="1" showErrorMessage="1" sqref="S56">
      <formula1>IF(COUNTA($S$51:$S$55)=0,$U$57,$U$49)</formula1>
    </dataValidation>
    <dataValidation type="list" allowBlank="1" showErrorMessage="1" sqref="N33:P33">
      <formula1>"2次診断,2+3次診断"</formula1>
    </dataValidation>
    <dataValidation type="list" allowBlank="1" showInputMessage="1" showErrorMessage="1" sqref="Q8:Q12 M35:M39">
      <formula1>"○"</formula1>
    </dataValidation>
    <dataValidation type="list" allowBlank="1" showErrorMessage="1" sqref="S1">
      <formula1>"和暦,西暦"</formula1>
    </dataValidation>
    <dataValidation type="list" allowBlank="1" showErrorMessage="1" sqref="K48:N48">
      <formula1>IF(OR($G$46="",$Q$46=""),$W$194:$W$196,$U$45)</formula1>
    </dataValidation>
  </dataValidations>
  <printOptions/>
  <pageMargins left="0.7086614173228347" right="0" top="0.7874015748031497" bottom="0" header="0" footer="0.3937007874015748"/>
  <pageSetup horizontalDpi="600" verticalDpi="600" orientation="portrait" paperSize="9" scale="78" r:id="rId2"/>
  <headerFooter alignWithMargins="0">
    <oddFooter>&amp;C- &amp;P -</oddFooter>
  </headerFooter>
  <rowBreaks count="2" manualBreakCount="2">
    <brk id="28" max="255" man="1"/>
    <brk id="135" max="255" man="1"/>
  </rowBreaks>
  <legacyDrawing r:id="rId1"/>
</worksheet>
</file>

<file path=xl/worksheets/sheet3.xml><?xml version="1.0" encoding="utf-8"?>
<worksheet xmlns="http://schemas.openxmlformats.org/spreadsheetml/2006/main" xmlns:r="http://schemas.openxmlformats.org/officeDocument/2006/relationships">
  <sheetPr codeName="Sheet2"/>
  <dimension ref="B1:AG201"/>
  <sheetViews>
    <sheetView showRowColHeaders="0" view="pageBreakPreview" zoomScaleSheetLayoutView="100" zoomScalePageLayoutView="0" workbookViewId="0" topLeftCell="A1">
      <selection activeCell="A1" sqref="A1"/>
    </sheetView>
  </sheetViews>
  <sheetFormatPr defaultColWidth="8.75390625" defaultRowHeight="19.5" customHeight="1"/>
  <cols>
    <col min="1" max="1" width="2.75390625" style="1" customWidth="1"/>
    <col min="2" max="2" width="4.75390625" style="1" customWidth="1"/>
    <col min="3" max="3" width="6.75390625" style="1" customWidth="1"/>
    <col min="4" max="4" width="8.75390625" style="1" customWidth="1"/>
    <col min="5" max="5" width="12.75390625" style="1" customWidth="1"/>
    <col min="6" max="6" width="7.75390625" style="1" customWidth="1"/>
    <col min="7" max="7" width="6.75390625" style="1" customWidth="1"/>
    <col min="8" max="8" width="1.875" style="1" customWidth="1"/>
    <col min="9" max="10" width="6.75390625" style="1" customWidth="1"/>
    <col min="11" max="11" width="7.75390625" style="1" customWidth="1"/>
    <col min="12" max="13" width="6.75390625" style="1" customWidth="1"/>
    <col min="14" max="14" width="1.875" style="1" customWidth="1"/>
    <col min="15" max="15" width="6.75390625" style="1" customWidth="1"/>
    <col min="16" max="17" width="7.75390625" style="1" customWidth="1"/>
    <col min="18" max="19" width="8.75390625" style="1" customWidth="1"/>
    <col min="20" max="20" width="2.75390625" style="1" customWidth="1"/>
    <col min="21" max="22" width="8.75390625" style="1" hidden="1" customWidth="1"/>
    <col min="23" max="23" width="20.75390625" style="1" hidden="1" customWidth="1"/>
    <col min="24" max="24" width="4.75390625" style="1" hidden="1" customWidth="1"/>
    <col min="25" max="26" width="2.75390625" style="1" hidden="1" customWidth="1"/>
    <col min="27" max="27" width="5.75390625" style="1" hidden="1" customWidth="1"/>
    <col min="28" max="33" width="4.75390625" style="1" hidden="1" customWidth="1"/>
    <col min="34" max="16384" width="8.75390625" style="1" customWidth="1"/>
  </cols>
  <sheetData>
    <row r="1" spans="4:19" ht="30" customHeight="1">
      <c r="D1" s="1" t="s">
        <v>162</v>
      </c>
      <c r="I1" s="140" t="s">
        <v>354</v>
      </c>
      <c r="R1" s="163" t="s">
        <v>352</v>
      </c>
      <c r="S1" s="164" t="s">
        <v>353</v>
      </c>
    </row>
    <row r="2" spans="2:19" ht="24" customHeight="1">
      <c r="B2" s="2"/>
      <c r="C2" s="2"/>
      <c r="D2" s="2"/>
      <c r="E2" s="195" t="s">
        <v>152</v>
      </c>
      <c r="F2" s="196"/>
      <c r="G2" s="196"/>
      <c r="H2" s="196"/>
      <c r="I2" s="196"/>
      <c r="J2" s="196"/>
      <c r="K2" s="196"/>
      <c r="L2" s="196"/>
      <c r="M2" s="196"/>
      <c r="N2" s="196"/>
      <c r="O2" s="196"/>
      <c r="P2" s="196"/>
      <c r="Q2" s="196"/>
      <c r="R2" s="2"/>
      <c r="S2" s="2"/>
    </row>
    <row r="3" spans="2:19" ht="24" customHeight="1">
      <c r="B3" s="2"/>
      <c r="C3" s="2"/>
      <c r="D3" s="2"/>
      <c r="E3" s="2"/>
      <c r="F3" s="2"/>
      <c r="G3" s="2"/>
      <c r="H3" s="2"/>
      <c r="I3" s="2"/>
      <c r="J3" s="2"/>
      <c r="K3" s="2"/>
      <c r="L3" s="2"/>
      <c r="M3" s="2"/>
      <c r="N3" s="2"/>
      <c r="O3" s="2"/>
      <c r="P3" s="2"/>
      <c r="Q3" s="2"/>
      <c r="R3" s="2"/>
      <c r="S3" s="2"/>
    </row>
    <row r="4" spans="2:19" ht="24" customHeight="1">
      <c r="B4" s="2"/>
      <c r="C4" s="2"/>
      <c r="D4" s="197" t="s">
        <v>105</v>
      </c>
      <c r="E4" s="190"/>
      <c r="F4" s="198"/>
      <c r="G4" s="199"/>
      <c r="H4" s="199"/>
      <c r="I4" s="199"/>
      <c r="J4" s="199"/>
      <c r="K4" s="199"/>
      <c r="L4" s="199"/>
      <c r="M4" s="199"/>
      <c r="N4" s="199"/>
      <c r="O4" s="199"/>
      <c r="P4" s="199"/>
      <c r="Q4" s="200"/>
      <c r="R4" s="2"/>
      <c r="S4" s="2"/>
    </row>
    <row r="5" spans="2:19" ht="24" customHeight="1">
      <c r="B5" s="2"/>
      <c r="C5" s="2"/>
      <c r="D5" s="189" t="s">
        <v>111</v>
      </c>
      <c r="E5" s="190"/>
      <c r="F5" s="198"/>
      <c r="G5" s="199"/>
      <c r="H5" s="199"/>
      <c r="I5" s="199"/>
      <c r="J5" s="199"/>
      <c r="K5" s="199"/>
      <c r="L5" s="199"/>
      <c r="M5" s="199"/>
      <c r="N5" s="199"/>
      <c r="O5" s="199"/>
      <c r="P5" s="199"/>
      <c r="Q5" s="200"/>
      <c r="R5" s="2"/>
      <c r="S5" s="2"/>
    </row>
    <row r="6" spans="2:19" ht="24" customHeight="1">
      <c r="B6" s="2"/>
      <c r="C6" s="2"/>
      <c r="D6" s="189" t="s">
        <v>112</v>
      </c>
      <c r="E6" s="190"/>
      <c r="F6" s="191" t="s">
        <v>106</v>
      </c>
      <c r="G6" s="192"/>
      <c r="H6" s="192"/>
      <c r="I6" s="193"/>
      <c r="J6" s="193"/>
      <c r="K6" s="193"/>
      <c r="L6" s="193"/>
      <c r="M6" s="193"/>
      <c r="N6" s="193"/>
      <c r="O6" s="193"/>
      <c r="P6" s="193"/>
      <c r="Q6" s="194"/>
      <c r="R6" s="2"/>
      <c r="S6" s="2"/>
    </row>
    <row r="7" spans="2:19" ht="24" customHeight="1">
      <c r="B7" s="2"/>
      <c r="C7" s="2"/>
      <c r="D7" s="189" t="s">
        <v>113</v>
      </c>
      <c r="E7" s="190"/>
      <c r="F7" s="198"/>
      <c r="G7" s="199"/>
      <c r="H7" s="199"/>
      <c r="I7" s="199"/>
      <c r="J7" s="199"/>
      <c r="K7" s="189" t="s">
        <v>117</v>
      </c>
      <c r="L7" s="190"/>
      <c r="M7" s="198"/>
      <c r="N7" s="199"/>
      <c r="O7" s="199"/>
      <c r="P7" s="199"/>
      <c r="Q7" s="200"/>
      <c r="R7" s="2"/>
      <c r="S7" s="2"/>
    </row>
    <row r="8" spans="2:19" ht="24" customHeight="1">
      <c r="B8" s="2"/>
      <c r="C8" s="2"/>
      <c r="D8" s="189" t="s">
        <v>114</v>
      </c>
      <c r="E8" s="190"/>
      <c r="F8" s="88" t="s">
        <v>108</v>
      </c>
      <c r="G8" s="89"/>
      <c r="H8" s="90" t="s">
        <v>109</v>
      </c>
      <c r="I8" s="91"/>
      <c r="J8" s="201" t="s">
        <v>164</v>
      </c>
      <c r="K8" s="81" t="s">
        <v>89</v>
      </c>
      <c r="L8" s="94"/>
      <c r="M8" s="94"/>
      <c r="N8" s="94"/>
      <c r="O8" s="94"/>
      <c r="P8" s="98"/>
      <c r="Q8" s="96"/>
      <c r="R8" s="2"/>
      <c r="S8" s="2"/>
    </row>
    <row r="9" spans="2:19" ht="24" customHeight="1">
      <c r="B9" s="2"/>
      <c r="C9" s="2"/>
      <c r="D9" s="189" t="s">
        <v>115</v>
      </c>
      <c r="E9" s="190"/>
      <c r="F9" s="205"/>
      <c r="G9" s="206"/>
      <c r="H9" s="92" t="s">
        <v>110</v>
      </c>
      <c r="I9" s="93"/>
      <c r="J9" s="202"/>
      <c r="K9" s="99" t="s">
        <v>118</v>
      </c>
      <c r="L9" s="52"/>
      <c r="M9" s="52"/>
      <c r="N9" s="52"/>
      <c r="O9" s="52"/>
      <c r="P9" s="53"/>
      <c r="Q9" s="97"/>
      <c r="R9" s="2"/>
      <c r="S9" s="2"/>
    </row>
    <row r="10" spans="2:19" ht="24" customHeight="1">
      <c r="B10" s="2"/>
      <c r="C10" s="2"/>
      <c r="D10" s="189" t="s">
        <v>116</v>
      </c>
      <c r="E10" s="190"/>
      <c r="F10" s="207"/>
      <c r="G10" s="208"/>
      <c r="H10" s="92" t="s">
        <v>129</v>
      </c>
      <c r="I10" s="93"/>
      <c r="J10" s="202"/>
      <c r="K10" s="99" t="s">
        <v>119</v>
      </c>
      <c r="L10" s="52"/>
      <c r="M10" s="52"/>
      <c r="N10" s="52"/>
      <c r="O10" s="52"/>
      <c r="P10" s="53"/>
      <c r="Q10" s="97"/>
      <c r="R10" s="2"/>
      <c r="S10" s="2"/>
    </row>
    <row r="11" spans="2:19" ht="24" customHeight="1">
      <c r="B11" s="2"/>
      <c r="C11" s="2"/>
      <c r="D11" s="189"/>
      <c r="E11" s="190"/>
      <c r="F11" s="219"/>
      <c r="G11" s="220"/>
      <c r="H11" s="220"/>
      <c r="I11" s="221"/>
      <c r="J11" s="202"/>
      <c r="K11" s="122" t="s">
        <v>149</v>
      </c>
      <c r="L11" s="107"/>
      <c r="M11" s="107"/>
      <c r="N11" s="107"/>
      <c r="O11" s="107"/>
      <c r="P11" s="108"/>
      <c r="Q11" s="123"/>
      <c r="R11" s="2"/>
      <c r="S11" s="2"/>
    </row>
    <row r="12" spans="2:19" ht="24" customHeight="1">
      <c r="B12" s="2"/>
      <c r="C12" s="2"/>
      <c r="D12" s="189"/>
      <c r="E12" s="190"/>
      <c r="F12" s="219"/>
      <c r="G12" s="220"/>
      <c r="H12" s="220"/>
      <c r="I12" s="221"/>
      <c r="J12" s="202"/>
      <c r="K12" s="83" t="s">
        <v>87</v>
      </c>
      <c r="L12" s="52"/>
      <c r="M12" s="52"/>
      <c r="N12" s="52"/>
      <c r="O12" s="52"/>
      <c r="P12" s="53"/>
      <c r="Q12" s="97"/>
      <c r="R12" s="2"/>
      <c r="S12" s="2"/>
    </row>
    <row r="13" spans="2:19" ht="24" customHeight="1">
      <c r="B13" s="2"/>
      <c r="C13" s="2"/>
      <c r="D13" s="209" t="s">
        <v>148</v>
      </c>
      <c r="E13" s="210"/>
      <c r="F13" s="213" t="s">
        <v>169</v>
      </c>
      <c r="G13" s="214"/>
      <c r="H13" s="214"/>
      <c r="I13" s="215"/>
      <c r="J13" s="203"/>
      <c r="K13" s="83" t="s">
        <v>107</v>
      </c>
      <c r="L13" s="52"/>
      <c r="M13" s="52"/>
      <c r="N13" s="52"/>
      <c r="O13" s="52"/>
      <c r="P13" s="53"/>
      <c r="Q13" s="97"/>
      <c r="R13" s="2"/>
      <c r="S13" s="2"/>
    </row>
    <row r="14" spans="2:19" ht="24" customHeight="1">
      <c r="B14" s="2"/>
      <c r="C14" s="2"/>
      <c r="D14" s="211"/>
      <c r="E14" s="212"/>
      <c r="F14" s="216"/>
      <c r="G14" s="217"/>
      <c r="H14" s="217"/>
      <c r="I14" s="218"/>
      <c r="J14" s="204"/>
      <c r="K14" s="82"/>
      <c r="L14" s="95"/>
      <c r="M14" s="95"/>
      <c r="N14" s="95"/>
      <c r="O14" s="95"/>
      <c r="P14" s="100"/>
      <c r="Q14" s="142"/>
      <c r="R14" s="2"/>
      <c r="S14" s="2"/>
    </row>
    <row r="15" spans="2:19" ht="24" customHeight="1">
      <c r="B15" s="2"/>
      <c r="C15" s="2"/>
      <c r="D15" s="49"/>
      <c r="E15" s="49"/>
      <c r="F15" s="87"/>
      <c r="G15" s="84"/>
      <c r="H15" s="2"/>
      <c r="I15" s="2"/>
      <c r="J15" s="2"/>
      <c r="K15" s="189" t="s">
        <v>121</v>
      </c>
      <c r="L15" s="190"/>
      <c r="M15" s="224">
        <f>IF(R23="","",R23)</f>
      </c>
      <c r="N15" s="225"/>
      <c r="O15" s="225"/>
      <c r="P15" s="225"/>
      <c r="Q15" s="226"/>
      <c r="R15" s="2"/>
      <c r="S15" s="2"/>
    </row>
    <row r="16" spans="2:19" ht="24" customHeight="1">
      <c r="B16" s="2"/>
      <c r="C16" s="2" t="s">
        <v>123</v>
      </c>
      <c r="D16" s="49"/>
      <c r="E16" s="49"/>
      <c r="F16" s="87"/>
      <c r="G16" s="84"/>
      <c r="H16" s="2"/>
      <c r="I16" s="2"/>
      <c r="J16" s="2"/>
      <c r="K16" s="48"/>
      <c r="L16" s="49"/>
      <c r="M16" s="2"/>
      <c r="N16" s="2"/>
      <c r="O16" s="2"/>
      <c r="P16" s="2"/>
      <c r="Q16" s="2"/>
      <c r="R16" s="2"/>
      <c r="S16" s="2"/>
    </row>
    <row r="17" spans="2:19" ht="24" customHeight="1">
      <c r="B17" s="7"/>
      <c r="C17" s="18" t="s">
        <v>14</v>
      </c>
      <c r="D17" s="12"/>
      <c r="E17" s="12"/>
      <c r="F17" s="12"/>
      <c r="G17" s="227" t="s">
        <v>46</v>
      </c>
      <c r="H17" s="228"/>
      <c r="I17" s="101" t="s">
        <v>130</v>
      </c>
      <c r="J17" s="189" t="s">
        <v>194</v>
      </c>
      <c r="K17" s="227"/>
      <c r="L17" s="145">
        <f>IF(R93="","",R93)</f>
      </c>
      <c r="M17" s="229" t="s">
        <v>195</v>
      </c>
      <c r="N17" s="230"/>
      <c r="O17" s="231">
        <f>IF(OR(F14="",R93=""),"",F14)</f>
      </c>
      <c r="P17" s="232"/>
      <c r="Q17" s="146" t="s">
        <v>196</v>
      </c>
      <c r="R17" s="222">
        <f>IF(R93="","",L17*O17)</f>
      </c>
      <c r="S17" s="223"/>
    </row>
    <row r="18" spans="2:19" ht="24" customHeight="1">
      <c r="B18" s="7"/>
      <c r="C18" s="40" t="s">
        <v>15</v>
      </c>
      <c r="D18" s="23"/>
      <c r="E18" s="23"/>
      <c r="F18" s="23"/>
      <c r="G18" s="237" t="s">
        <v>170</v>
      </c>
      <c r="H18" s="238"/>
      <c r="I18" s="41" t="s">
        <v>51</v>
      </c>
      <c r="J18" s="239" t="s">
        <v>171</v>
      </c>
      <c r="K18" s="240"/>
      <c r="L18" s="240"/>
      <c r="M18" s="240"/>
      <c r="N18" s="241">
        <v>0.92</v>
      </c>
      <c r="O18" s="242"/>
      <c r="P18" s="242"/>
      <c r="Q18" s="242"/>
      <c r="R18" s="243">
        <f>IF(R93="","",ROUNDDOWN(R17*N18,-2))</f>
      </c>
      <c r="S18" s="244"/>
    </row>
    <row r="19" spans="2:19" ht="24" customHeight="1">
      <c r="B19" s="7"/>
      <c r="C19" s="18" t="s">
        <v>16</v>
      </c>
      <c r="D19" s="12"/>
      <c r="E19" s="12"/>
      <c r="F19" s="12"/>
      <c r="G19" s="245" t="s">
        <v>131</v>
      </c>
      <c r="H19" s="228"/>
      <c r="I19" s="14" t="s">
        <v>51</v>
      </c>
      <c r="J19" s="239" t="s">
        <v>132</v>
      </c>
      <c r="K19" s="240"/>
      <c r="L19" s="240"/>
      <c r="M19" s="240"/>
      <c r="N19" s="241">
        <v>0.2</v>
      </c>
      <c r="O19" s="242"/>
      <c r="P19" s="242"/>
      <c r="Q19" s="242"/>
      <c r="R19" s="222">
        <f>IF(R93="","",ROUNDDOWN((R17+R18)*N19,-2))</f>
      </c>
      <c r="S19" s="223"/>
    </row>
    <row r="20" spans="2:19" ht="24" customHeight="1">
      <c r="B20" s="7"/>
      <c r="C20" s="42" t="s">
        <v>17</v>
      </c>
      <c r="D20" s="27"/>
      <c r="E20" s="27"/>
      <c r="F20" s="27"/>
      <c r="G20" s="256" t="s">
        <v>133</v>
      </c>
      <c r="H20" s="257"/>
      <c r="I20" s="43" t="s">
        <v>51</v>
      </c>
      <c r="J20" s="256" t="s">
        <v>30</v>
      </c>
      <c r="K20" s="258"/>
      <c r="L20" s="258"/>
      <c r="M20" s="258"/>
      <c r="N20" s="258"/>
      <c r="O20" s="258"/>
      <c r="P20" s="258"/>
      <c r="Q20" s="258"/>
      <c r="R20" s="259">
        <f>IF(OR(R17="",R103=""),"",R103)</f>
      </c>
      <c r="S20" s="260"/>
    </row>
    <row r="21" spans="2:19" ht="24" customHeight="1">
      <c r="B21" s="7"/>
      <c r="C21" s="18" t="s">
        <v>18</v>
      </c>
      <c r="D21" s="12"/>
      <c r="E21" s="12"/>
      <c r="F21" s="12"/>
      <c r="G21" s="245" t="s">
        <v>134</v>
      </c>
      <c r="H21" s="228"/>
      <c r="I21" s="14" t="s">
        <v>51</v>
      </c>
      <c r="J21" s="256" t="s">
        <v>358</v>
      </c>
      <c r="K21" s="261"/>
      <c r="L21" s="261"/>
      <c r="M21" s="261"/>
      <c r="N21" s="261"/>
      <c r="O21" s="261"/>
      <c r="P21" s="261"/>
      <c r="Q21" s="261"/>
      <c r="R21" s="262">
        <f>IF(OR(R17="",R133=""),"",R133)</f>
      </c>
      <c r="S21" s="263"/>
    </row>
    <row r="22" spans="2:19" ht="24" customHeight="1" thickBot="1">
      <c r="B22" s="7"/>
      <c r="C22" s="19" t="s">
        <v>19</v>
      </c>
      <c r="D22" s="13"/>
      <c r="E22" s="13"/>
      <c r="F22" s="13"/>
      <c r="G22" s="233" t="s">
        <v>135</v>
      </c>
      <c r="H22" s="234"/>
      <c r="I22" s="15" t="s">
        <v>51</v>
      </c>
      <c r="J22" s="235" t="s">
        <v>136</v>
      </c>
      <c r="K22" s="236"/>
      <c r="L22" s="236"/>
      <c r="M22" s="236"/>
      <c r="N22" s="236"/>
      <c r="O22" s="236"/>
      <c r="P22" s="267"/>
      <c r="Q22" s="268"/>
      <c r="R22" s="269">
        <f>IF(R93="","",INT(SUM(R17:S21)*P22))</f>
      </c>
      <c r="S22" s="270"/>
    </row>
    <row r="23" spans="2:19" ht="24" customHeight="1" thickTop="1">
      <c r="B23" s="7"/>
      <c r="C23" s="20" t="s">
        <v>20</v>
      </c>
      <c r="D23" s="16"/>
      <c r="E23" s="16"/>
      <c r="F23" s="16"/>
      <c r="G23" s="16"/>
      <c r="H23" s="16"/>
      <c r="I23" s="17"/>
      <c r="J23" s="252" t="s">
        <v>31</v>
      </c>
      <c r="K23" s="253"/>
      <c r="L23" s="253"/>
      <c r="M23" s="253"/>
      <c r="N23" s="253"/>
      <c r="O23" s="253"/>
      <c r="P23" s="253"/>
      <c r="Q23" s="253"/>
      <c r="R23" s="254">
        <f>IF(R93="","",SUM(R17:S22))</f>
      </c>
      <c r="S23" s="255"/>
    </row>
    <row r="24" spans="2:19" ht="24" customHeight="1">
      <c r="B24" s="7"/>
      <c r="C24" s="18" t="s">
        <v>21</v>
      </c>
      <c r="D24" s="12"/>
      <c r="E24" s="12"/>
      <c r="F24" s="12"/>
      <c r="G24" s="12"/>
      <c r="H24" s="12"/>
      <c r="I24" s="12"/>
      <c r="J24" s="12"/>
      <c r="K24" s="12"/>
      <c r="L24" s="12"/>
      <c r="M24" s="12"/>
      <c r="N24" s="12"/>
      <c r="O24" s="12"/>
      <c r="P24" s="12"/>
      <c r="Q24" s="12"/>
      <c r="R24" s="222">
        <f>IF(R93="","",SUM(R17:S21))</f>
      </c>
      <c r="S24" s="223"/>
    </row>
    <row r="25" spans="2:19" ht="24" customHeight="1">
      <c r="B25" s="7"/>
      <c r="C25" s="30"/>
      <c r="D25" s="7"/>
      <c r="E25" s="7"/>
      <c r="F25" s="7"/>
      <c r="G25" s="7"/>
      <c r="H25" s="7"/>
      <c r="I25" s="7"/>
      <c r="J25" s="7"/>
      <c r="K25" s="7"/>
      <c r="L25" s="7"/>
      <c r="M25" s="7"/>
      <c r="N25" s="7"/>
      <c r="O25" s="7"/>
      <c r="P25" s="7"/>
      <c r="Q25" s="7"/>
      <c r="R25" s="45"/>
      <c r="S25" s="45"/>
    </row>
    <row r="26" spans="2:19" ht="30" customHeight="1">
      <c r="B26" s="7"/>
      <c r="C26" s="30"/>
      <c r="D26" s="273" t="s">
        <v>124</v>
      </c>
      <c r="E26" s="274"/>
      <c r="F26" s="274"/>
      <c r="G26" s="274"/>
      <c r="H26" s="274"/>
      <c r="I26" s="274"/>
      <c r="J26" s="274"/>
      <c r="K26" s="274"/>
      <c r="L26" s="274"/>
      <c r="M26" s="274"/>
      <c r="N26" s="274"/>
      <c r="O26" s="274"/>
      <c r="P26" s="274"/>
      <c r="Q26" s="274"/>
      <c r="R26" s="275"/>
      <c r="S26" s="45"/>
    </row>
    <row r="27" spans="2:19" ht="30" customHeight="1">
      <c r="B27" s="7"/>
      <c r="C27" s="30"/>
      <c r="D27" s="273" t="s">
        <v>321</v>
      </c>
      <c r="E27" s="274"/>
      <c r="F27" s="274"/>
      <c r="G27" s="274"/>
      <c r="H27" s="274"/>
      <c r="I27" s="274"/>
      <c r="J27" s="274"/>
      <c r="K27" s="274"/>
      <c r="L27" s="274"/>
      <c r="M27" s="274"/>
      <c r="N27" s="274"/>
      <c r="O27" s="274"/>
      <c r="P27" s="274"/>
      <c r="Q27" s="274"/>
      <c r="R27" s="275"/>
      <c r="S27" s="45"/>
    </row>
    <row r="28" spans="2:19" ht="21" customHeight="1">
      <c r="B28" s="7"/>
      <c r="C28" s="30"/>
      <c r="D28" s="7"/>
      <c r="E28" s="7"/>
      <c r="F28" s="7"/>
      <c r="G28" s="7"/>
      <c r="H28" s="7"/>
      <c r="I28" s="7"/>
      <c r="J28" s="7"/>
      <c r="K28" s="7"/>
      <c r="L28" s="7"/>
      <c r="M28" s="7"/>
      <c r="N28" s="7"/>
      <c r="O28" s="7"/>
      <c r="P28" s="7"/>
      <c r="Q28" s="7"/>
      <c r="R28" s="45"/>
      <c r="S28" s="45"/>
    </row>
    <row r="29" spans="2:19" ht="18.75" customHeight="1">
      <c r="B29" s="2"/>
      <c r="C29" s="4" t="s">
        <v>120</v>
      </c>
      <c r="D29" s="7"/>
      <c r="E29" s="7"/>
      <c r="F29" s="7"/>
      <c r="G29" s="2"/>
      <c r="H29" s="2"/>
      <c r="I29" s="2"/>
      <c r="J29" s="2"/>
      <c r="K29" s="2"/>
      <c r="L29" s="2"/>
      <c r="M29" s="2"/>
      <c r="N29" s="2"/>
      <c r="O29" s="2"/>
      <c r="P29" s="2"/>
      <c r="Q29" s="2"/>
      <c r="R29" s="2"/>
      <c r="S29" s="2"/>
    </row>
    <row r="30" spans="2:19" ht="18.75" customHeight="1">
      <c r="B30" s="7"/>
      <c r="C30" s="7"/>
      <c r="D30" s="7" t="s">
        <v>22</v>
      </c>
      <c r="E30" s="7"/>
      <c r="F30" s="7"/>
      <c r="G30" s="7"/>
      <c r="H30" s="7"/>
      <c r="I30" s="7"/>
      <c r="J30" s="222">
        <f>IF(F10="","",F10)</f>
      </c>
      <c r="K30" s="276"/>
      <c r="L30" s="223"/>
      <c r="M30" s="4" t="s">
        <v>137</v>
      </c>
      <c r="N30" s="22" t="s">
        <v>48</v>
      </c>
      <c r="O30" s="6"/>
      <c r="P30" s="6"/>
      <c r="Q30" s="23"/>
      <c r="R30" s="23"/>
      <c r="S30" s="24"/>
    </row>
    <row r="31" spans="2:19" ht="18.75" customHeight="1">
      <c r="B31" s="7"/>
      <c r="C31" s="7"/>
      <c r="D31" s="7" t="s">
        <v>23</v>
      </c>
      <c r="E31" s="7"/>
      <c r="F31" s="7"/>
      <c r="G31" s="7"/>
      <c r="H31" s="7"/>
      <c r="I31" s="7"/>
      <c r="J31" s="246">
        <f>IF(F9="","",F9)</f>
      </c>
      <c r="K31" s="247"/>
      <c r="L31" s="248"/>
      <c r="M31" s="4" t="s">
        <v>52</v>
      </c>
      <c r="N31" s="25" t="s">
        <v>49</v>
      </c>
      <c r="O31" s="26"/>
      <c r="P31" s="26"/>
      <c r="Q31" s="27"/>
      <c r="R31" s="27"/>
      <c r="S31" s="28"/>
    </row>
    <row r="32" spans="2:19" ht="6" customHeight="1">
      <c r="B32" s="7"/>
      <c r="C32" s="7"/>
      <c r="D32" s="7"/>
      <c r="E32" s="7"/>
      <c r="F32" s="7"/>
      <c r="G32" s="7"/>
      <c r="H32" s="7"/>
      <c r="I32" s="7"/>
      <c r="J32" s="7"/>
      <c r="K32" s="7"/>
      <c r="L32" s="7"/>
      <c r="M32" s="4"/>
      <c r="N32" s="31"/>
      <c r="O32" s="31"/>
      <c r="P32" s="31"/>
      <c r="Q32" s="16"/>
      <c r="R32" s="16"/>
      <c r="S32" s="16"/>
    </row>
    <row r="33" spans="2:19" ht="18.75" customHeight="1">
      <c r="B33" s="7"/>
      <c r="C33" s="7"/>
      <c r="D33" s="7" t="s">
        <v>24</v>
      </c>
      <c r="E33" s="7"/>
      <c r="F33" s="7"/>
      <c r="G33" s="7"/>
      <c r="H33" s="29" t="s">
        <v>173</v>
      </c>
      <c r="I33" s="32" t="s">
        <v>174</v>
      </c>
      <c r="J33" s="143">
        <f>IF(AND($Q$8="",$Q$13=""),"",ROUND(U35,2))</f>
      </c>
      <c r="K33" s="32" t="s">
        <v>175</v>
      </c>
      <c r="L33" s="50">
        <f>IF(AND($Q$8="",$Q$13=""),"",U36)</f>
      </c>
      <c r="M33" s="32" t="s">
        <v>176</v>
      </c>
      <c r="N33" s="625">
        <f>IF(AND($Q$8="",$Q$13=""),"",U37)</f>
      </c>
      <c r="O33" s="626"/>
      <c r="P33" s="30" t="s">
        <v>138</v>
      </c>
      <c r="Q33" s="249">
        <f>IF(COUNT(J33,L33,N33)&lt;3,"",ROUND(J33*L33*N33,2))</f>
      </c>
      <c r="R33" s="251"/>
      <c r="S33" s="7"/>
    </row>
    <row r="34" spans="2:19" ht="6" customHeight="1">
      <c r="B34" s="7"/>
      <c r="C34" s="7"/>
      <c r="D34" s="7"/>
      <c r="E34" s="7"/>
      <c r="F34" s="7"/>
      <c r="G34" s="7"/>
      <c r="H34" s="7"/>
      <c r="I34" s="7"/>
      <c r="J34" s="7"/>
      <c r="K34" s="7"/>
      <c r="L34" s="7"/>
      <c r="M34" s="7"/>
      <c r="N34" s="7"/>
      <c r="O34" s="7"/>
      <c r="P34" s="7"/>
      <c r="Q34" s="7"/>
      <c r="R34" s="7"/>
      <c r="S34" s="7"/>
    </row>
    <row r="35" spans="2:21" ht="18" customHeight="1">
      <c r="B35" s="7"/>
      <c r="C35" s="295" t="s">
        <v>174</v>
      </c>
      <c r="D35" s="622" t="s">
        <v>25</v>
      </c>
      <c r="E35" s="623"/>
      <c r="F35" s="623"/>
      <c r="G35" s="623"/>
      <c r="H35" s="623"/>
      <c r="I35" s="624"/>
      <c r="J35" s="281"/>
      <c r="K35" s="640" t="s">
        <v>177</v>
      </c>
      <c r="L35" s="295" t="s">
        <v>178</v>
      </c>
      <c r="M35" s="620" t="s">
        <v>142</v>
      </c>
      <c r="N35" s="620"/>
      <c r="O35" s="620"/>
      <c r="P35" s="620"/>
      <c r="Q35" s="621"/>
      <c r="R35" s="86"/>
      <c r="S35" s="118" t="s">
        <v>179</v>
      </c>
      <c r="U35" s="73">
        <f>IF(ISTEXT(J35),K35,1)*IF(ISTEXT(J37),K37,1)*IF(ISTEXT(J38),K38,1)</f>
        <v>1</v>
      </c>
    </row>
    <row r="36" spans="2:21" ht="18" customHeight="1">
      <c r="B36" s="7"/>
      <c r="C36" s="630"/>
      <c r="D36" s="632" t="s">
        <v>141</v>
      </c>
      <c r="E36" s="633"/>
      <c r="F36" s="633"/>
      <c r="G36" s="633"/>
      <c r="H36" s="633"/>
      <c r="I36" s="634"/>
      <c r="J36" s="639"/>
      <c r="K36" s="641"/>
      <c r="L36" s="631"/>
      <c r="M36" s="635" t="s">
        <v>143</v>
      </c>
      <c r="N36" s="628"/>
      <c r="O36" s="628"/>
      <c r="P36" s="628"/>
      <c r="Q36" s="629"/>
      <c r="R36" s="39"/>
      <c r="S36" s="85">
        <v>1.3</v>
      </c>
      <c r="U36" s="73">
        <f>IF(ISTEXT(R35),S35,1)*IF(ISTEXT(R36),S36,1)</f>
        <v>1</v>
      </c>
    </row>
    <row r="37" spans="2:21" ht="18" customHeight="1">
      <c r="B37" s="7"/>
      <c r="C37" s="630"/>
      <c r="D37" s="314" t="s">
        <v>27</v>
      </c>
      <c r="E37" s="636"/>
      <c r="F37" s="636"/>
      <c r="G37" s="636"/>
      <c r="H37" s="636"/>
      <c r="I37" s="637"/>
      <c r="J37" s="38"/>
      <c r="K37" s="119" t="s">
        <v>177</v>
      </c>
      <c r="L37" s="638" t="s">
        <v>180</v>
      </c>
      <c r="M37" s="489" t="s">
        <v>144</v>
      </c>
      <c r="N37" s="489"/>
      <c r="O37" s="489"/>
      <c r="P37" s="489"/>
      <c r="Q37" s="642"/>
      <c r="R37" s="115"/>
      <c r="S37" s="121" t="s">
        <v>179</v>
      </c>
      <c r="U37" s="73">
        <f>IF(ISTEXT(R37),S37,1)*IF(ISTEXT(R38),S38,1)</f>
        <v>1</v>
      </c>
    </row>
    <row r="38" spans="2:21" ht="18" customHeight="1">
      <c r="B38" s="7"/>
      <c r="C38" s="631"/>
      <c r="D38" s="337" t="s">
        <v>28</v>
      </c>
      <c r="E38" s="618"/>
      <c r="F38" s="618"/>
      <c r="G38" s="618"/>
      <c r="H38" s="618"/>
      <c r="I38" s="619"/>
      <c r="J38" s="39"/>
      <c r="K38" s="120" t="s">
        <v>181</v>
      </c>
      <c r="L38" s="631"/>
      <c r="M38" s="627" t="s">
        <v>145</v>
      </c>
      <c r="N38" s="628"/>
      <c r="O38" s="628"/>
      <c r="P38" s="628"/>
      <c r="Q38" s="629"/>
      <c r="R38" s="39"/>
      <c r="S38" s="120" t="s">
        <v>181</v>
      </c>
      <c r="U38" s="1">
        <f>IF(N38="","",IF(M38="○",N38,""))</f>
      </c>
    </row>
    <row r="39" spans="2:19" ht="6" customHeight="1">
      <c r="B39" s="7"/>
      <c r="C39" s="7"/>
      <c r="D39" s="102"/>
      <c r="E39" s="102"/>
      <c r="F39" s="102"/>
      <c r="G39" s="102"/>
      <c r="H39" s="102"/>
      <c r="I39" s="102"/>
      <c r="J39" s="102"/>
      <c r="K39" s="102"/>
      <c r="L39" s="102"/>
      <c r="M39" s="102"/>
      <c r="N39" s="102"/>
      <c r="O39" s="102"/>
      <c r="P39" s="102"/>
      <c r="Q39" s="102"/>
      <c r="R39" s="7"/>
      <c r="S39" s="7"/>
    </row>
    <row r="40" spans="2:19" ht="18.75" customHeight="1">
      <c r="B40" s="2"/>
      <c r="C40" s="4"/>
      <c r="D40" s="4" t="s">
        <v>85</v>
      </c>
      <c r="E40" s="7"/>
      <c r="F40" s="7"/>
      <c r="G40" s="2"/>
      <c r="H40" s="2"/>
      <c r="I40" s="2"/>
      <c r="J40" s="2"/>
      <c r="K40" s="47"/>
      <c r="L40" s="2" t="s">
        <v>55</v>
      </c>
      <c r="M40" s="2" t="s">
        <v>147</v>
      </c>
      <c r="N40" s="2"/>
      <c r="O40" s="2"/>
      <c r="P40" s="2"/>
      <c r="Q40" s="2"/>
      <c r="R40" s="2"/>
      <c r="S40" s="2"/>
    </row>
    <row r="41" spans="2:19" ht="18.75" customHeight="1">
      <c r="B41" s="2"/>
      <c r="C41" s="4"/>
      <c r="D41" s="4" t="s">
        <v>86</v>
      </c>
      <c r="E41" s="7"/>
      <c r="F41" s="7"/>
      <c r="G41" s="2"/>
      <c r="H41" s="2"/>
      <c r="I41" s="2"/>
      <c r="J41" s="2"/>
      <c r="K41" s="47"/>
      <c r="L41" s="2" t="s">
        <v>53</v>
      </c>
      <c r="M41" s="2"/>
      <c r="N41" s="2"/>
      <c r="O41" s="2"/>
      <c r="P41" s="2"/>
      <c r="Q41" s="2"/>
      <c r="R41" s="2"/>
      <c r="S41" s="2"/>
    </row>
    <row r="42" spans="2:19" ht="18.75" customHeight="1">
      <c r="B42" s="2"/>
      <c r="C42" s="4"/>
      <c r="D42" s="4" t="s">
        <v>149</v>
      </c>
      <c r="E42" s="7"/>
      <c r="F42" s="7"/>
      <c r="G42" s="2"/>
      <c r="H42" s="2"/>
      <c r="I42" s="2"/>
      <c r="J42" s="2"/>
      <c r="K42" s="47"/>
      <c r="L42" s="2" t="s">
        <v>53</v>
      </c>
      <c r="M42" s="2"/>
      <c r="N42" s="2"/>
      <c r="O42" s="2"/>
      <c r="P42" s="2"/>
      <c r="Q42" s="2"/>
      <c r="R42" s="2"/>
      <c r="S42" s="2"/>
    </row>
    <row r="43" spans="2:19" ht="18.75" customHeight="1">
      <c r="B43" s="2"/>
      <c r="C43" s="4"/>
      <c r="D43" s="4" t="s">
        <v>87</v>
      </c>
      <c r="E43" s="7"/>
      <c r="F43" s="7"/>
      <c r="G43" s="2"/>
      <c r="H43" s="2"/>
      <c r="I43" s="2"/>
      <c r="J43" s="2"/>
      <c r="K43" s="47"/>
      <c r="L43" s="2" t="s">
        <v>53</v>
      </c>
      <c r="M43" s="2"/>
      <c r="N43" s="2"/>
      <c r="O43" s="2"/>
      <c r="P43" s="2"/>
      <c r="Q43" s="2"/>
      <c r="R43" s="2"/>
      <c r="S43" s="2"/>
    </row>
    <row r="44" spans="2:19" ht="18.75" customHeight="1">
      <c r="B44" s="2"/>
      <c r="C44" s="4"/>
      <c r="D44" s="4"/>
      <c r="E44" s="4" t="s">
        <v>150</v>
      </c>
      <c r="F44" s="7"/>
      <c r="G44" s="2"/>
      <c r="H44" s="2"/>
      <c r="I44" s="2"/>
      <c r="J44" s="2"/>
      <c r="K44" s="2"/>
      <c r="L44" s="2"/>
      <c r="M44" s="2"/>
      <c r="N44" s="2"/>
      <c r="O44" s="2"/>
      <c r="P44" s="2"/>
      <c r="Q44" s="2"/>
      <c r="R44" s="2"/>
      <c r="S44" s="2"/>
    </row>
    <row r="45" spans="2:19" ht="18.75" customHeight="1">
      <c r="B45" s="2"/>
      <c r="C45" s="4" t="s">
        <v>122</v>
      </c>
      <c r="D45" s="7"/>
      <c r="E45" s="7"/>
      <c r="F45" s="7"/>
      <c r="G45" s="2"/>
      <c r="H45" s="2"/>
      <c r="I45" s="2"/>
      <c r="J45" s="2"/>
      <c r="K45" s="2"/>
      <c r="L45" s="2"/>
      <c r="M45" s="2"/>
      <c r="N45" s="2"/>
      <c r="O45" s="2"/>
      <c r="P45" s="2"/>
      <c r="Q45" s="2"/>
      <c r="R45" s="2"/>
      <c r="S45" s="2"/>
    </row>
    <row r="46" spans="2:21" ht="18.75" customHeight="1">
      <c r="B46" s="2"/>
      <c r="C46" s="4" t="s">
        <v>96</v>
      </c>
      <c r="D46" s="4"/>
      <c r="E46" s="7"/>
      <c r="F46" s="29" t="s">
        <v>197</v>
      </c>
      <c r="G46" s="57"/>
      <c r="H46" s="2"/>
      <c r="I46" s="2"/>
      <c r="J46" s="2" t="s">
        <v>78</v>
      </c>
      <c r="K46" s="2"/>
      <c r="L46" s="2"/>
      <c r="M46" s="2"/>
      <c r="N46" s="2"/>
      <c r="O46" s="2"/>
      <c r="P46" s="29" t="s">
        <v>197</v>
      </c>
      <c r="Q46" s="57"/>
      <c r="R46" s="2"/>
      <c r="S46" s="2"/>
      <c r="U46" s="73">
        <f>IF(G46="","",VLOOKUP(G46,AA195:AB200,2))</f>
      </c>
    </row>
    <row r="47" spans="2:21" ht="18.75" customHeight="1">
      <c r="B47" s="2"/>
      <c r="C47" s="4"/>
      <c r="D47" s="4" t="s">
        <v>98</v>
      </c>
      <c r="E47" s="7"/>
      <c r="F47" s="7"/>
      <c r="G47" s="2"/>
      <c r="H47" s="2"/>
      <c r="I47" s="2"/>
      <c r="J47" s="2"/>
      <c r="K47" s="2"/>
      <c r="L47" s="2"/>
      <c r="M47" s="2"/>
      <c r="N47" s="2"/>
      <c r="O47" s="2"/>
      <c r="P47" s="2"/>
      <c r="Q47" s="2"/>
      <c r="R47" s="2"/>
      <c r="S47" s="2"/>
      <c r="U47" s="73">
        <f>IF(Q46="","",HLOOKUP(Q46,AC193:AG194,2))</f>
      </c>
    </row>
    <row r="48" spans="2:21" ht="18.75" customHeight="1">
      <c r="B48" s="2"/>
      <c r="C48" s="4"/>
      <c r="D48" s="4" t="s">
        <v>103</v>
      </c>
      <c r="E48" s="7"/>
      <c r="F48" s="7"/>
      <c r="G48" s="2"/>
      <c r="H48" s="2"/>
      <c r="I48" s="2"/>
      <c r="J48" s="2"/>
      <c r="K48" s="297"/>
      <c r="L48" s="298"/>
      <c r="M48" s="298"/>
      <c r="N48" s="299"/>
      <c r="O48" s="2"/>
      <c r="P48" s="58" t="s">
        <v>278</v>
      </c>
      <c r="Q48" s="50">
        <f>IF(OR(COUNT(U46:U48)=0,COUNT(U46:U48)=3),"",IF(OR(U46="",U47=""),U48,INDEX(AD196:AF200,U46,U47)))</f>
      </c>
      <c r="R48" s="2"/>
      <c r="S48" s="2"/>
      <c r="U48" s="73">
        <f>IF(K48="","",VLOOKUP(K48,W193:X195,2,FALSE))</f>
      </c>
    </row>
    <row r="49" spans="2:21" ht="6" customHeight="1">
      <c r="B49" s="2"/>
      <c r="C49" s="4"/>
      <c r="D49" s="4"/>
      <c r="E49" s="7"/>
      <c r="F49" s="7"/>
      <c r="G49" s="2"/>
      <c r="H49" s="2"/>
      <c r="I49" s="2"/>
      <c r="J49" s="2"/>
      <c r="K49" s="2"/>
      <c r="L49" s="2"/>
      <c r="M49" s="2"/>
      <c r="N49" s="2"/>
      <c r="O49" s="2"/>
      <c r="P49" s="58"/>
      <c r="Q49" s="2"/>
      <c r="R49" s="2"/>
      <c r="S49" s="2"/>
      <c r="U49" s="63"/>
    </row>
    <row r="50" spans="2:19" ht="18.75" customHeight="1">
      <c r="B50" s="2"/>
      <c r="C50" s="7"/>
      <c r="D50" s="7" t="s">
        <v>24</v>
      </c>
      <c r="E50" s="7"/>
      <c r="F50" s="7"/>
      <c r="G50" s="7"/>
      <c r="H50" s="33" t="s">
        <v>279</v>
      </c>
      <c r="I50" s="32" t="s">
        <v>280</v>
      </c>
      <c r="J50" s="143">
        <f>IF(Q48="","",Q48)</f>
      </c>
      <c r="K50" s="32" t="s">
        <v>281</v>
      </c>
      <c r="L50" s="50">
        <f>IF(AND($Q$8="",$Q$13=""),"",U36)</f>
      </c>
      <c r="M50" s="32" t="s">
        <v>282</v>
      </c>
      <c r="N50" s="625">
        <f>IF(AND($Q$8="",$Q$13=""),"",U37)</f>
      </c>
      <c r="O50" s="626"/>
      <c r="P50" s="30" t="s">
        <v>283</v>
      </c>
      <c r="Q50" s="249">
        <f>IF(COUNT(J50,L50,N50)&lt;3,"",ROUND(J50*L50*N50,2))</f>
      </c>
      <c r="R50" s="251"/>
      <c r="S50" s="2"/>
    </row>
    <row r="51" spans="2:21" ht="18.75" customHeight="1">
      <c r="B51" s="2"/>
      <c r="C51" s="4" t="s">
        <v>90</v>
      </c>
      <c r="D51" s="4"/>
      <c r="E51" s="7"/>
      <c r="F51" s="7"/>
      <c r="G51" s="2"/>
      <c r="H51" s="2"/>
      <c r="I51" s="2"/>
      <c r="J51" s="2"/>
      <c r="K51" s="2"/>
      <c r="L51" s="2"/>
      <c r="M51" s="2"/>
      <c r="N51" s="2"/>
      <c r="O51" s="2"/>
      <c r="P51" s="2"/>
      <c r="Q51" s="2"/>
      <c r="R51" s="2"/>
      <c r="S51" s="2"/>
      <c r="U51" s="73"/>
    </row>
    <row r="52" spans="2:21" ht="18.75" customHeight="1">
      <c r="B52" s="2"/>
      <c r="C52" s="44" t="s">
        <v>92</v>
      </c>
      <c r="D52" s="189" t="s">
        <v>126</v>
      </c>
      <c r="E52" s="291"/>
      <c r="F52" s="291"/>
      <c r="G52" s="291"/>
      <c r="H52" s="291"/>
      <c r="I52" s="291"/>
      <c r="J52" s="291"/>
      <c r="K52" s="291"/>
      <c r="L52" s="291"/>
      <c r="M52" s="291"/>
      <c r="N52" s="291"/>
      <c r="O52" s="291"/>
      <c r="P52" s="291"/>
      <c r="Q52" s="291"/>
      <c r="R52" s="292"/>
      <c r="S52" s="44" t="s">
        <v>95</v>
      </c>
      <c r="U52" s="73">
        <f>IF(COUNT(U53:U58)=0,"",SUM(U53:U58))</f>
      </c>
    </row>
    <row r="53" spans="2:21" ht="13.5" customHeight="1">
      <c r="B53" s="2"/>
      <c r="C53" s="293" t="s">
        <v>199</v>
      </c>
      <c r="D53" s="295" t="s">
        <v>200</v>
      </c>
      <c r="E53" s="54" t="s">
        <v>91</v>
      </c>
      <c r="F53" s="23"/>
      <c r="G53" s="23"/>
      <c r="H53" s="23"/>
      <c r="I53" s="23"/>
      <c r="J53" s="23"/>
      <c r="K53" s="23"/>
      <c r="L53" s="23"/>
      <c r="M53" s="23"/>
      <c r="N53" s="23"/>
      <c r="O53" s="23"/>
      <c r="P53" s="23"/>
      <c r="Q53" s="23"/>
      <c r="R53" s="24"/>
      <c r="S53" s="281"/>
      <c r="U53" s="73">
        <f>IF(OR(S53="",COUNTA(S55:S58)&gt;0),"",1)</f>
      </c>
    </row>
    <row r="54" spans="2:21" ht="13.5" customHeight="1">
      <c r="B54" s="2"/>
      <c r="C54" s="272"/>
      <c r="D54" s="296"/>
      <c r="E54" s="55" t="s">
        <v>322</v>
      </c>
      <c r="F54" s="16"/>
      <c r="G54" s="16"/>
      <c r="H54" s="16"/>
      <c r="I54" s="16"/>
      <c r="J54" s="16"/>
      <c r="K54" s="16"/>
      <c r="L54" s="16"/>
      <c r="M54" s="16"/>
      <c r="N54" s="16"/>
      <c r="O54" s="16"/>
      <c r="P54" s="16"/>
      <c r="Q54" s="16"/>
      <c r="R54" s="17"/>
      <c r="S54" s="305"/>
      <c r="U54" s="73"/>
    </row>
    <row r="55" spans="2:21" ht="18.75" customHeight="1">
      <c r="B55" s="2"/>
      <c r="C55" s="294"/>
      <c r="D55" s="105" t="s">
        <v>201</v>
      </c>
      <c r="E55" s="106" t="s">
        <v>127</v>
      </c>
      <c r="F55" s="107"/>
      <c r="G55" s="107"/>
      <c r="H55" s="107"/>
      <c r="I55" s="107"/>
      <c r="J55" s="107"/>
      <c r="K55" s="107"/>
      <c r="L55" s="107"/>
      <c r="M55" s="107"/>
      <c r="N55" s="107"/>
      <c r="O55" s="107"/>
      <c r="P55" s="107"/>
      <c r="Q55" s="107"/>
      <c r="R55" s="108"/>
      <c r="S55" s="116"/>
      <c r="U55" s="73">
        <f>IF(OR(S55="",COUNTA(S53,S56:S58)&gt;0),"",2)</f>
      </c>
    </row>
    <row r="56" spans="2:21" ht="18.75" customHeight="1">
      <c r="B56" s="2"/>
      <c r="C56" s="293" t="s">
        <v>202</v>
      </c>
      <c r="D56" s="111" t="s">
        <v>203</v>
      </c>
      <c r="E56" s="112" t="s">
        <v>93</v>
      </c>
      <c r="F56" s="94"/>
      <c r="G56" s="94"/>
      <c r="H56" s="94"/>
      <c r="I56" s="94"/>
      <c r="J56" s="94"/>
      <c r="K56" s="94"/>
      <c r="L56" s="94"/>
      <c r="M56" s="94"/>
      <c r="N56" s="94"/>
      <c r="O56" s="94"/>
      <c r="P56" s="94"/>
      <c r="Q56" s="94"/>
      <c r="R56" s="98"/>
      <c r="S56" s="117"/>
      <c r="U56" s="73">
        <f>IF(OR(S56="",COUNTA(S53:S55,S57:S58)&gt;0),"",3)</f>
      </c>
    </row>
    <row r="57" spans="2:21" ht="18.75" customHeight="1">
      <c r="B57" s="2"/>
      <c r="C57" s="306"/>
      <c r="D57" s="104" t="s">
        <v>204</v>
      </c>
      <c r="E57" s="113" t="s">
        <v>128</v>
      </c>
      <c r="F57" s="95"/>
      <c r="G57" s="95"/>
      <c r="H57" s="95"/>
      <c r="I57" s="95"/>
      <c r="J57" s="95"/>
      <c r="K57" s="95"/>
      <c r="L57" s="95"/>
      <c r="M57" s="95"/>
      <c r="N57" s="95"/>
      <c r="O57" s="95"/>
      <c r="P57" s="95"/>
      <c r="Q57" s="95"/>
      <c r="R57" s="100"/>
      <c r="S57" s="39"/>
      <c r="U57" s="73">
        <f>IF(OR(S57="",COUNTA(S53:S56,S58)&gt;0),"",4)</f>
      </c>
    </row>
    <row r="58" spans="2:21" ht="18.75" customHeight="1">
      <c r="B58" s="2"/>
      <c r="C58" s="109" t="s">
        <v>125</v>
      </c>
      <c r="D58" s="110"/>
      <c r="E58" s="56" t="s">
        <v>94</v>
      </c>
      <c r="F58" s="27"/>
      <c r="G58" s="27"/>
      <c r="H58" s="27"/>
      <c r="I58" s="27"/>
      <c r="J58" s="27"/>
      <c r="K58" s="27"/>
      <c r="L58" s="27"/>
      <c r="M58" s="27"/>
      <c r="N58" s="27"/>
      <c r="O58" s="27"/>
      <c r="P58" s="27"/>
      <c r="Q58" s="27"/>
      <c r="R58" s="28"/>
      <c r="S58" s="114"/>
      <c r="U58" s="73">
        <f>IF(OR(S58="",COUNTA(S53:S57)&gt;0),"",5)</f>
      </c>
    </row>
    <row r="59" spans="2:21" ht="18.75" customHeight="1">
      <c r="B59" s="2"/>
      <c r="C59" s="31" t="s">
        <v>146</v>
      </c>
      <c r="D59" s="55"/>
      <c r="E59" s="16"/>
      <c r="F59" s="16"/>
      <c r="G59" s="16"/>
      <c r="H59" s="16"/>
      <c r="I59" s="16"/>
      <c r="J59" s="16"/>
      <c r="K59" s="16"/>
      <c r="L59" s="16"/>
      <c r="M59" s="16"/>
      <c r="N59" s="16"/>
      <c r="O59" s="16"/>
      <c r="P59" s="16"/>
      <c r="Q59" s="16"/>
      <c r="R59" s="16"/>
      <c r="S59" s="2"/>
      <c r="U59" s="73" t="s">
        <v>205</v>
      </c>
    </row>
    <row r="60" spans="2:19" ht="18.75" customHeight="1">
      <c r="B60" s="4" t="s">
        <v>190</v>
      </c>
      <c r="C60" s="7" t="s">
        <v>0</v>
      </c>
      <c r="D60" s="7"/>
      <c r="E60" s="7"/>
      <c r="F60" s="7"/>
      <c r="G60" s="7"/>
      <c r="H60" s="7"/>
      <c r="I60" s="7"/>
      <c r="J60" s="7"/>
      <c r="K60" s="7"/>
      <c r="L60" s="7"/>
      <c r="M60" s="7"/>
      <c r="N60" s="7"/>
      <c r="O60" s="7"/>
      <c r="P60" s="7"/>
      <c r="Q60" s="7"/>
      <c r="R60" s="7"/>
      <c r="S60" s="7"/>
    </row>
    <row r="61" spans="2:19" ht="18.75" customHeight="1">
      <c r="B61" s="7"/>
      <c r="C61" s="283" t="s">
        <v>1</v>
      </c>
      <c r="D61" s="302"/>
      <c r="E61" s="302"/>
      <c r="F61" s="302"/>
      <c r="G61" s="302"/>
      <c r="H61" s="302"/>
      <c r="I61" s="302"/>
      <c r="J61" s="197" t="s">
        <v>206</v>
      </c>
      <c r="K61" s="303"/>
      <c r="L61" s="303"/>
      <c r="M61" s="303"/>
      <c r="N61" s="303"/>
      <c r="O61" s="303"/>
      <c r="P61" s="303"/>
      <c r="Q61" s="304"/>
      <c r="R61" s="302" t="s">
        <v>47</v>
      </c>
      <c r="S61" s="210"/>
    </row>
    <row r="62" spans="2:19" ht="18.75" customHeight="1">
      <c r="B62" s="7"/>
      <c r="C62" s="335" t="s">
        <v>2</v>
      </c>
      <c r="D62" s="309" t="s">
        <v>3</v>
      </c>
      <c r="E62" s="310"/>
      <c r="F62" s="310"/>
      <c r="G62" s="310"/>
      <c r="H62" s="310"/>
      <c r="I62" s="310"/>
      <c r="J62" s="311">
        <v>0.6</v>
      </c>
      <c r="K62" s="312"/>
      <c r="L62" s="312"/>
      <c r="M62" s="312"/>
      <c r="N62" s="312"/>
      <c r="O62" s="312"/>
      <c r="P62" s="312"/>
      <c r="Q62" s="313"/>
      <c r="R62" s="307">
        <f>IF(OR(AND($Q$8="",$Q$13=""),$J$30="",$J$31=""),"",0.6)</f>
      </c>
      <c r="S62" s="308"/>
    </row>
    <row r="63" spans="2:19" ht="6" customHeight="1">
      <c r="B63" s="7"/>
      <c r="C63" s="330"/>
      <c r="D63" s="314" t="s">
        <v>4</v>
      </c>
      <c r="E63" s="315"/>
      <c r="F63" s="315"/>
      <c r="G63" s="315"/>
      <c r="H63" s="315"/>
      <c r="I63" s="315"/>
      <c r="J63" s="317" t="s">
        <v>207</v>
      </c>
      <c r="K63" s="318"/>
      <c r="L63" s="318"/>
      <c r="M63" s="318"/>
      <c r="N63" s="321" t="s">
        <v>208</v>
      </c>
      <c r="O63" s="5" t="s">
        <v>209</v>
      </c>
      <c r="P63" s="322"/>
      <c r="Q63" s="323"/>
      <c r="R63" s="326">
        <f>IF(OR(AND($Q$8="",$Q$13=""),$J$30="",$J$31=""),"",ROUND(0.01*SQRT($J$30*$J$31),2))</f>
      </c>
      <c r="S63" s="327"/>
    </row>
    <row r="64" spans="2:19" ht="12.75" customHeight="1">
      <c r="B64" s="7"/>
      <c r="C64" s="330"/>
      <c r="D64" s="316"/>
      <c r="E64" s="315"/>
      <c r="F64" s="315"/>
      <c r="G64" s="315"/>
      <c r="H64" s="315"/>
      <c r="I64" s="315"/>
      <c r="J64" s="319"/>
      <c r="K64" s="320"/>
      <c r="L64" s="320"/>
      <c r="M64" s="320"/>
      <c r="N64" s="321"/>
      <c r="O64" s="8" t="s">
        <v>210</v>
      </c>
      <c r="P64" s="324"/>
      <c r="Q64" s="325"/>
      <c r="R64" s="328"/>
      <c r="S64" s="329"/>
    </row>
    <row r="65" spans="2:19" ht="18.75" customHeight="1">
      <c r="B65" s="7"/>
      <c r="C65" s="336"/>
      <c r="D65" s="337" t="s">
        <v>5</v>
      </c>
      <c r="E65" s="338"/>
      <c r="F65" s="338"/>
      <c r="G65" s="338"/>
      <c r="H65" s="338"/>
      <c r="I65" s="338"/>
      <c r="J65" s="339">
        <v>0.6</v>
      </c>
      <c r="K65" s="340"/>
      <c r="L65" s="340"/>
      <c r="M65" s="340"/>
      <c r="N65" s="340"/>
      <c r="O65" s="340"/>
      <c r="P65" s="340"/>
      <c r="Q65" s="341"/>
      <c r="R65" s="346">
        <f>IF(OR(AND($Q$8="",$Q$13=""),$J$30="",$J$31=""),"",0.6)</f>
      </c>
      <c r="S65" s="347"/>
    </row>
    <row r="66" spans="2:19" ht="6" customHeight="1">
      <c r="B66" s="7"/>
      <c r="C66" s="330" t="s">
        <v>6</v>
      </c>
      <c r="D66" s="309" t="s">
        <v>211</v>
      </c>
      <c r="E66" s="331"/>
      <c r="F66" s="331"/>
      <c r="G66" s="331"/>
      <c r="H66" s="331"/>
      <c r="I66" s="331"/>
      <c r="J66" s="332" t="s">
        <v>212</v>
      </c>
      <c r="K66" s="333"/>
      <c r="L66" s="333"/>
      <c r="M66" s="333"/>
      <c r="N66" s="334" t="s">
        <v>208</v>
      </c>
      <c r="O66" s="6" t="s">
        <v>209</v>
      </c>
      <c r="P66" s="6"/>
      <c r="Q66" s="351"/>
      <c r="R66" s="307">
        <f>IF(OR(AND($Q$8="",$Q$13=""),$J$30="",$J$31=""),"",ROUND(0.02*SQRT($J$30*$J$31),2))</f>
      </c>
      <c r="S66" s="308"/>
    </row>
    <row r="67" spans="2:19" ht="12.75" customHeight="1">
      <c r="B67" s="7"/>
      <c r="C67" s="330"/>
      <c r="D67" s="316"/>
      <c r="E67" s="315"/>
      <c r="F67" s="315"/>
      <c r="G67" s="315"/>
      <c r="H67" s="315"/>
      <c r="I67" s="315"/>
      <c r="J67" s="319"/>
      <c r="K67" s="320"/>
      <c r="L67" s="320"/>
      <c r="M67" s="320"/>
      <c r="N67" s="321"/>
      <c r="O67" s="8" t="s">
        <v>210</v>
      </c>
      <c r="P67" s="8"/>
      <c r="Q67" s="352"/>
      <c r="R67" s="348"/>
      <c r="S67" s="349"/>
    </row>
    <row r="68" spans="2:19" ht="6" customHeight="1">
      <c r="B68" s="7"/>
      <c r="C68" s="330"/>
      <c r="D68" s="314" t="s">
        <v>213</v>
      </c>
      <c r="E68" s="315"/>
      <c r="F68" s="315"/>
      <c r="G68" s="315"/>
      <c r="H68" s="315"/>
      <c r="I68" s="315"/>
      <c r="J68" s="350" t="s">
        <v>214</v>
      </c>
      <c r="K68" s="343"/>
      <c r="L68" s="343"/>
      <c r="M68" s="343"/>
      <c r="N68" s="321" t="s">
        <v>208</v>
      </c>
      <c r="O68" s="5" t="s">
        <v>209</v>
      </c>
      <c r="P68" s="322"/>
      <c r="Q68" s="323"/>
      <c r="R68" s="348">
        <f>IF(OR(AND($Q$8="",$Q$13=""),$J$30="",$J$31=""),"",ROUND(0.05*SQRT($J$30*$J$31),2))</f>
      </c>
      <c r="S68" s="349"/>
    </row>
    <row r="69" spans="2:19" ht="12.75" customHeight="1">
      <c r="B69" s="7"/>
      <c r="C69" s="330"/>
      <c r="D69" s="316"/>
      <c r="E69" s="315"/>
      <c r="F69" s="315"/>
      <c r="G69" s="315"/>
      <c r="H69" s="315"/>
      <c r="I69" s="315"/>
      <c r="J69" s="344"/>
      <c r="K69" s="345"/>
      <c r="L69" s="345"/>
      <c r="M69" s="345"/>
      <c r="N69" s="321"/>
      <c r="O69" s="8" t="s">
        <v>210</v>
      </c>
      <c r="P69" s="324"/>
      <c r="Q69" s="325"/>
      <c r="R69" s="348"/>
      <c r="S69" s="349"/>
    </row>
    <row r="70" spans="2:19" ht="6" customHeight="1">
      <c r="B70" s="7"/>
      <c r="C70" s="330"/>
      <c r="D70" s="314" t="s">
        <v>215</v>
      </c>
      <c r="E70" s="315"/>
      <c r="F70" s="315"/>
      <c r="G70" s="315"/>
      <c r="H70" s="315"/>
      <c r="I70" s="315"/>
      <c r="J70" s="342" t="s">
        <v>212</v>
      </c>
      <c r="K70" s="343"/>
      <c r="L70" s="343"/>
      <c r="M70" s="343"/>
      <c r="N70" s="321" t="s">
        <v>208</v>
      </c>
      <c r="O70" s="5" t="s">
        <v>216</v>
      </c>
      <c r="P70" s="322"/>
      <c r="Q70" s="323"/>
      <c r="R70" s="348">
        <f>IF(OR(AND($Q$8="",$Q$13=""),$J$30="",$J$31=""),"",ROUND(0.02*SQRT($J$30),2))</f>
      </c>
      <c r="S70" s="349"/>
    </row>
    <row r="71" spans="2:19" ht="12.75" customHeight="1">
      <c r="B71" s="7"/>
      <c r="C71" s="330"/>
      <c r="D71" s="316"/>
      <c r="E71" s="315"/>
      <c r="F71" s="315"/>
      <c r="G71" s="315"/>
      <c r="H71" s="315"/>
      <c r="I71" s="315"/>
      <c r="J71" s="344"/>
      <c r="K71" s="345"/>
      <c r="L71" s="345"/>
      <c r="M71" s="345"/>
      <c r="N71" s="321"/>
      <c r="O71" s="9" t="s">
        <v>217</v>
      </c>
      <c r="P71" s="324"/>
      <c r="Q71" s="325"/>
      <c r="R71" s="348"/>
      <c r="S71" s="349"/>
    </row>
    <row r="72" spans="2:19" ht="18.75" customHeight="1">
      <c r="B72" s="7"/>
      <c r="C72" s="330"/>
      <c r="D72" s="314" t="s">
        <v>218</v>
      </c>
      <c r="E72" s="353"/>
      <c r="F72" s="353"/>
      <c r="G72" s="353"/>
      <c r="H72" s="353"/>
      <c r="I72" s="353"/>
      <c r="J72" s="354">
        <v>0.6</v>
      </c>
      <c r="K72" s="355"/>
      <c r="L72" s="355"/>
      <c r="M72" s="355"/>
      <c r="N72" s="355"/>
      <c r="O72" s="355"/>
      <c r="P72" s="355"/>
      <c r="Q72" s="356"/>
      <c r="R72" s="348">
        <f>IF(OR(AND($Q$8="",$Q$13=""),$J$30="",$J$31=""),"",0.6)</f>
      </c>
      <c r="S72" s="349"/>
    </row>
    <row r="73" spans="2:19" ht="18.75" customHeight="1">
      <c r="B73" s="7"/>
      <c r="C73" s="330"/>
      <c r="D73" s="314" t="s">
        <v>219</v>
      </c>
      <c r="E73" s="353"/>
      <c r="F73" s="353"/>
      <c r="G73" s="353"/>
      <c r="H73" s="353"/>
      <c r="I73" s="353"/>
      <c r="J73" s="354">
        <v>0.6</v>
      </c>
      <c r="K73" s="355"/>
      <c r="L73" s="355"/>
      <c r="M73" s="355"/>
      <c r="N73" s="355"/>
      <c r="O73" s="355"/>
      <c r="P73" s="355"/>
      <c r="Q73" s="356"/>
      <c r="R73" s="348">
        <f>IF(OR(AND($Q$8="",$Q$13=""),$J$30="",$J$31=""),"",0.6)</f>
      </c>
      <c r="S73" s="349"/>
    </row>
    <row r="74" spans="2:19" ht="6" customHeight="1">
      <c r="B74" s="7"/>
      <c r="C74" s="330"/>
      <c r="D74" s="314" t="s">
        <v>220</v>
      </c>
      <c r="E74" s="315"/>
      <c r="F74" s="315"/>
      <c r="G74" s="315"/>
      <c r="H74" s="315"/>
      <c r="I74" s="315"/>
      <c r="J74" s="317" t="s">
        <v>207</v>
      </c>
      <c r="K74" s="318"/>
      <c r="L74" s="318"/>
      <c r="M74" s="318"/>
      <c r="N74" s="321" t="s">
        <v>208</v>
      </c>
      <c r="O74" s="5" t="s">
        <v>209</v>
      </c>
      <c r="P74" s="322"/>
      <c r="Q74" s="362"/>
      <c r="R74" s="348">
        <f>IF(OR(AND($Q$8="",$Q$13=""),$J$30="",$J$31=""),"",ROUND(0.01*SQRT($J$30*$J$31),2))</f>
      </c>
      <c r="S74" s="349"/>
    </row>
    <row r="75" spans="2:19" ht="12.75" customHeight="1">
      <c r="B75" s="7"/>
      <c r="C75" s="330"/>
      <c r="D75" s="357"/>
      <c r="E75" s="358"/>
      <c r="F75" s="358"/>
      <c r="G75" s="358"/>
      <c r="H75" s="358"/>
      <c r="I75" s="358"/>
      <c r="J75" s="359"/>
      <c r="K75" s="360"/>
      <c r="L75" s="360"/>
      <c r="M75" s="360"/>
      <c r="N75" s="361"/>
      <c r="O75" s="10" t="s">
        <v>210</v>
      </c>
      <c r="P75" s="363"/>
      <c r="Q75" s="364"/>
      <c r="R75" s="346"/>
      <c r="S75" s="347"/>
    </row>
    <row r="76" spans="2:19" ht="6" customHeight="1">
      <c r="B76" s="7"/>
      <c r="C76" s="365" t="s">
        <v>11</v>
      </c>
      <c r="D76" s="309" t="s">
        <v>221</v>
      </c>
      <c r="E76" s="331"/>
      <c r="F76" s="331"/>
      <c r="G76" s="331"/>
      <c r="H76" s="331"/>
      <c r="I76" s="331"/>
      <c r="J76" s="368" t="s">
        <v>222</v>
      </c>
      <c r="K76" s="312"/>
      <c r="L76" s="312"/>
      <c r="M76" s="312"/>
      <c r="N76" s="334" t="s">
        <v>208</v>
      </c>
      <c r="O76" s="6" t="s">
        <v>209</v>
      </c>
      <c r="P76" s="370"/>
      <c r="Q76" s="371"/>
      <c r="R76" s="307">
        <f>IF(OR(AND($Q$8="",$Q$13=""),$J$30="",$J$31=""),"",ROUND(0.04*SQRT($J$30*$J$31),2))</f>
      </c>
      <c r="S76" s="308"/>
    </row>
    <row r="77" spans="2:19" ht="12.75" customHeight="1">
      <c r="B77" s="7"/>
      <c r="C77" s="366"/>
      <c r="D77" s="316"/>
      <c r="E77" s="315"/>
      <c r="F77" s="315"/>
      <c r="G77" s="315"/>
      <c r="H77" s="315"/>
      <c r="I77" s="315"/>
      <c r="J77" s="369"/>
      <c r="K77" s="355"/>
      <c r="L77" s="355"/>
      <c r="M77" s="355"/>
      <c r="N77" s="321"/>
      <c r="O77" s="8" t="s">
        <v>210</v>
      </c>
      <c r="P77" s="324"/>
      <c r="Q77" s="362"/>
      <c r="R77" s="348"/>
      <c r="S77" s="349"/>
    </row>
    <row r="78" spans="2:19" ht="18.75" customHeight="1">
      <c r="B78" s="7"/>
      <c r="C78" s="366"/>
      <c r="D78" s="314" t="s">
        <v>7</v>
      </c>
      <c r="E78" s="353"/>
      <c r="F78" s="353"/>
      <c r="G78" s="353"/>
      <c r="H78" s="353"/>
      <c r="I78" s="353"/>
      <c r="J78" s="354">
        <v>0.5</v>
      </c>
      <c r="K78" s="355"/>
      <c r="L78" s="355"/>
      <c r="M78" s="355"/>
      <c r="N78" s="355"/>
      <c r="O78" s="355"/>
      <c r="P78" s="355"/>
      <c r="Q78" s="356"/>
      <c r="R78" s="348">
        <f>IF(OR(AND($Q$8="",$Q$13=""),$J$30="",$J$31=""),"",0.5)</f>
      </c>
      <c r="S78" s="349"/>
    </row>
    <row r="79" spans="2:19" ht="18.75" customHeight="1">
      <c r="B79" s="7"/>
      <c r="C79" s="366"/>
      <c r="D79" s="372" t="s">
        <v>8</v>
      </c>
      <c r="E79" s="373"/>
      <c r="F79" s="373"/>
      <c r="G79" s="373"/>
      <c r="H79" s="373"/>
      <c r="I79" s="373"/>
      <c r="J79" s="354" t="s">
        <v>29</v>
      </c>
      <c r="K79" s="355"/>
      <c r="L79" s="355"/>
      <c r="M79" s="355"/>
      <c r="N79" s="355"/>
      <c r="O79" s="355"/>
      <c r="P79" s="355"/>
      <c r="Q79" s="356"/>
      <c r="R79" s="374">
        <f>IF(OR(AND($Q$8="",$Q$13=""),$J$30="",$J$31=""),"","－")</f>
      </c>
      <c r="S79" s="375"/>
    </row>
    <row r="80" spans="2:19" ht="18.75" customHeight="1">
      <c r="B80" s="7"/>
      <c r="C80" s="366"/>
      <c r="D80" s="372" t="s">
        <v>9</v>
      </c>
      <c r="E80" s="373"/>
      <c r="F80" s="373"/>
      <c r="G80" s="373"/>
      <c r="H80" s="373"/>
      <c r="I80" s="373"/>
      <c r="J80" s="354" t="s">
        <v>29</v>
      </c>
      <c r="K80" s="355"/>
      <c r="L80" s="355"/>
      <c r="M80" s="355"/>
      <c r="N80" s="355"/>
      <c r="O80" s="355"/>
      <c r="P80" s="355"/>
      <c r="Q80" s="356"/>
      <c r="R80" s="374">
        <f>IF(OR(AND($Q$8="",$Q$13=""),$J$30="",$J$31=""),"","－")</f>
      </c>
      <c r="S80" s="375"/>
    </row>
    <row r="81" spans="2:19" ht="18.75" customHeight="1">
      <c r="B81" s="7"/>
      <c r="C81" s="366"/>
      <c r="D81" s="372" t="s">
        <v>10</v>
      </c>
      <c r="E81" s="373"/>
      <c r="F81" s="373"/>
      <c r="G81" s="373"/>
      <c r="H81" s="373"/>
      <c r="I81" s="373"/>
      <c r="J81" s="354" t="s">
        <v>29</v>
      </c>
      <c r="K81" s="355"/>
      <c r="L81" s="355"/>
      <c r="M81" s="355"/>
      <c r="N81" s="355"/>
      <c r="O81" s="355"/>
      <c r="P81" s="355"/>
      <c r="Q81" s="356"/>
      <c r="R81" s="374">
        <f>IF(OR(AND($Q$8="",$Q$13=""),$J$30="",$J$31=""),"","－")</f>
      </c>
      <c r="S81" s="375"/>
    </row>
    <row r="82" spans="2:19" ht="18.75" customHeight="1">
      <c r="B82" s="7"/>
      <c r="C82" s="366"/>
      <c r="D82" s="643" t="s">
        <v>139</v>
      </c>
      <c r="E82" s="373"/>
      <c r="F82" s="373"/>
      <c r="G82" s="373"/>
      <c r="H82" s="373"/>
      <c r="I82" s="373"/>
      <c r="J82" s="354" t="s">
        <v>29</v>
      </c>
      <c r="K82" s="355"/>
      <c r="L82" s="355"/>
      <c r="M82" s="355"/>
      <c r="N82" s="355"/>
      <c r="O82" s="355"/>
      <c r="P82" s="355"/>
      <c r="Q82" s="356"/>
      <c r="R82" s="374">
        <f>IF(OR(AND($Q$8="",$Q$13=""),$J$30="",$J$31=""),"","－")</f>
      </c>
      <c r="S82" s="375"/>
    </row>
    <row r="83" spans="2:19" ht="6" customHeight="1">
      <c r="B83" s="7"/>
      <c r="C83" s="366"/>
      <c r="D83" s="314" t="s">
        <v>223</v>
      </c>
      <c r="E83" s="315"/>
      <c r="F83" s="315"/>
      <c r="G83" s="315"/>
      <c r="H83" s="315"/>
      <c r="I83" s="315"/>
      <c r="J83" s="389" t="s">
        <v>222</v>
      </c>
      <c r="K83" s="355"/>
      <c r="L83" s="355"/>
      <c r="M83" s="355"/>
      <c r="N83" s="321" t="s">
        <v>208</v>
      </c>
      <c r="O83" s="5" t="s">
        <v>209</v>
      </c>
      <c r="P83" s="322"/>
      <c r="Q83" s="323"/>
      <c r="R83" s="348">
        <f>IF(OR(AND($Q$8="",$Q$13=""),$J$30="",$J$31=""),"",ROUND(0.04*SQRT($J$30*$J$31),2))</f>
      </c>
      <c r="S83" s="349"/>
    </row>
    <row r="84" spans="2:19" ht="12.75" customHeight="1">
      <c r="B84" s="7"/>
      <c r="C84" s="367"/>
      <c r="D84" s="387"/>
      <c r="E84" s="388"/>
      <c r="F84" s="388"/>
      <c r="G84" s="388"/>
      <c r="H84" s="388"/>
      <c r="I84" s="388"/>
      <c r="J84" s="390"/>
      <c r="K84" s="318"/>
      <c r="L84" s="318"/>
      <c r="M84" s="318"/>
      <c r="N84" s="391"/>
      <c r="O84" s="11" t="s">
        <v>210</v>
      </c>
      <c r="P84" s="382"/>
      <c r="Q84" s="392"/>
      <c r="R84" s="376"/>
      <c r="S84" s="377"/>
    </row>
    <row r="85" spans="2:19" ht="6" customHeight="1">
      <c r="B85" s="7"/>
      <c r="C85" s="646" t="s">
        <v>284</v>
      </c>
      <c r="D85" s="622" t="s">
        <v>224</v>
      </c>
      <c r="E85" s="648"/>
      <c r="F85" s="648"/>
      <c r="G85" s="649" t="s">
        <v>140</v>
      </c>
      <c r="H85" s="380"/>
      <c r="I85" s="385"/>
      <c r="J85" s="332" t="s">
        <v>285</v>
      </c>
      <c r="K85" s="380"/>
      <c r="L85" s="380"/>
      <c r="M85" s="380"/>
      <c r="N85" s="334" t="s">
        <v>208</v>
      </c>
      <c r="O85" s="6" t="s">
        <v>209</v>
      </c>
      <c r="P85" s="370" t="s">
        <v>286</v>
      </c>
      <c r="Q85" s="385"/>
      <c r="R85" s="393">
        <f>IF(OR(AND($Q$8="",$Q$13=""),$J$30="",$J$31="",$Q$33=""),"",ROUND((3+0.1*SQRT($J$30*$J$31))*$Q$33*1.5,2))</f>
      </c>
      <c r="S85" s="394"/>
    </row>
    <row r="86" spans="2:19" ht="12.75" customHeight="1">
      <c r="B86" s="7"/>
      <c r="C86" s="647"/>
      <c r="D86" s="286"/>
      <c r="E86" s="287"/>
      <c r="F86" s="287"/>
      <c r="G86" s="386"/>
      <c r="H86" s="324"/>
      <c r="I86" s="325"/>
      <c r="J86" s="383"/>
      <c r="K86" s="324"/>
      <c r="L86" s="324"/>
      <c r="M86" s="324"/>
      <c r="N86" s="321"/>
      <c r="O86" s="8" t="s">
        <v>210</v>
      </c>
      <c r="P86" s="324"/>
      <c r="Q86" s="325"/>
      <c r="R86" s="328"/>
      <c r="S86" s="329"/>
    </row>
    <row r="87" spans="2:19" ht="6" customHeight="1">
      <c r="B87" s="7"/>
      <c r="C87" s="647"/>
      <c r="D87" s="644" t="s">
        <v>287</v>
      </c>
      <c r="E87" s="645"/>
      <c r="F87" s="645"/>
      <c r="G87" s="395" t="s">
        <v>140</v>
      </c>
      <c r="H87" s="396"/>
      <c r="I87" s="323"/>
      <c r="J87" s="399" t="s">
        <v>288</v>
      </c>
      <c r="K87" s="396"/>
      <c r="L87" s="396"/>
      <c r="M87" s="396"/>
      <c r="N87" s="321" t="s">
        <v>208</v>
      </c>
      <c r="O87" s="5" t="s">
        <v>209</v>
      </c>
      <c r="P87" s="322" t="s">
        <v>289</v>
      </c>
      <c r="Q87" s="323"/>
      <c r="R87" s="326">
        <f>IF(OR(AND($Q$8="",$Q$13=""),$J$30="",$J$31=""),"",ROUND((2+0.1*SQRT($J$30*$J$31))*1.5,2))</f>
      </c>
      <c r="S87" s="327"/>
    </row>
    <row r="88" spans="2:19" ht="12.75" customHeight="1">
      <c r="B88" s="7"/>
      <c r="C88" s="647"/>
      <c r="D88" s="644"/>
      <c r="E88" s="645"/>
      <c r="F88" s="645"/>
      <c r="G88" s="398"/>
      <c r="H88" s="382"/>
      <c r="I88" s="392"/>
      <c r="J88" s="381"/>
      <c r="K88" s="382"/>
      <c r="L88" s="382"/>
      <c r="M88" s="382"/>
      <c r="N88" s="391"/>
      <c r="O88" s="11" t="s">
        <v>210</v>
      </c>
      <c r="P88" s="382"/>
      <c r="Q88" s="392"/>
      <c r="R88" s="400"/>
      <c r="S88" s="401"/>
    </row>
    <row r="89" spans="2:29" ht="18.75" customHeight="1">
      <c r="B89" s="7"/>
      <c r="C89" s="404" t="s">
        <v>13</v>
      </c>
      <c r="D89" s="405"/>
      <c r="E89" s="405"/>
      <c r="F89" s="405"/>
      <c r="G89" s="405"/>
      <c r="H89" s="405"/>
      <c r="I89" s="405"/>
      <c r="J89" s="404" t="s">
        <v>290</v>
      </c>
      <c r="K89" s="405"/>
      <c r="L89" s="405"/>
      <c r="M89" s="405"/>
      <c r="N89" s="405"/>
      <c r="O89" s="405"/>
      <c r="P89" s="405"/>
      <c r="Q89" s="406"/>
      <c r="R89" s="650">
        <f>IF(COUNT(R62:S88)&lt;14,"",ROUND(SUM(R62:S88),0))</f>
      </c>
      <c r="S89" s="408"/>
      <c r="V89" s="140"/>
      <c r="AC89" s="140"/>
    </row>
    <row r="90" spans="2:19" ht="18.75" customHeight="1">
      <c r="B90" s="7"/>
      <c r="C90" s="379" t="s">
        <v>291</v>
      </c>
      <c r="D90" s="409"/>
      <c r="E90" s="409"/>
      <c r="F90" s="409"/>
      <c r="G90" s="409"/>
      <c r="H90" s="409"/>
      <c r="I90" s="409"/>
      <c r="J90" s="379" t="s">
        <v>167</v>
      </c>
      <c r="K90" s="409"/>
      <c r="L90" s="409"/>
      <c r="M90" s="409"/>
      <c r="N90" s="409"/>
      <c r="O90" s="409"/>
      <c r="P90" s="409"/>
      <c r="Q90" s="410"/>
      <c r="R90" s="411">
        <f>IF(AND(Q13="",R89=""),"",IF(Q8&lt;&gt;"","　　　　－",ROUND(R89*0.5,0)))</f>
      </c>
      <c r="S90" s="412"/>
    </row>
    <row r="91" spans="2:19" ht="18.75" customHeight="1">
      <c r="B91" s="7"/>
      <c r="C91" s="414" t="s">
        <v>50</v>
      </c>
      <c r="D91" s="415"/>
      <c r="E91" s="415"/>
      <c r="F91" s="415"/>
      <c r="G91" s="415"/>
      <c r="H91" s="415"/>
      <c r="I91" s="415"/>
      <c r="J91" s="414" t="s">
        <v>359</v>
      </c>
      <c r="K91" s="415"/>
      <c r="L91" s="415"/>
      <c r="M91" s="415"/>
      <c r="N91" s="415"/>
      <c r="O91" s="415"/>
      <c r="P91" s="415"/>
      <c r="Q91" s="416"/>
      <c r="R91" s="402">
        <f>IF(AND(Q8="",R155=""),"",IF(R155="","　　　　－",R155))</f>
      </c>
      <c r="S91" s="403"/>
    </row>
    <row r="92" spans="2:19" ht="18.75" customHeight="1">
      <c r="B92" s="7"/>
      <c r="C92" s="404" t="s">
        <v>168</v>
      </c>
      <c r="D92" s="405"/>
      <c r="E92" s="405"/>
      <c r="F92" s="405"/>
      <c r="G92" s="405"/>
      <c r="H92" s="405"/>
      <c r="I92" s="405"/>
      <c r="J92" s="404" t="s">
        <v>292</v>
      </c>
      <c r="K92" s="405"/>
      <c r="L92" s="405"/>
      <c r="M92" s="405"/>
      <c r="N92" s="405"/>
      <c r="O92" s="405"/>
      <c r="P92" s="405"/>
      <c r="Q92" s="406"/>
      <c r="R92" s="407">
        <f>IF(OR(R89="",R91=""),"",IF(R91="　　　　－","　　　　－",SUM(R90:S91)))</f>
      </c>
      <c r="S92" s="408"/>
    </row>
    <row r="93" spans="2:19" ht="18.75" customHeight="1" thickBot="1">
      <c r="B93" s="7"/>
      <c r="C93" s="651" t="s">
        <v>172</v>
      </c>
      <c r="D93" s="652"/>
      <c r="E93" s="652"/>
      <c r="F93" s="652"/>
      <c r="G93" s="652"/>
      <c r="H93" s="652"/>
      <c r="I93" s="653"/>
      <c r="J93" s="654"/>
      <c r="K93" s="655"/>
      <c r="L93" s="655"/>
      <c r="M93" s="655"/>
      <c r="N93" s="655"/>
      <c r="O93" s="655"/>
      <c r="P93" s="655"/>
      <c r="Q93" s="655"/>
      <c r="R93" s="423">
        <f>IF(OR(R89="",R92=""),"",IF(Q8="",R92,SUM(R89,R92)))</f>
      </c>
      <c r="S93" s="424"/>
    </row>
    <row r="94" spans="2:19" ht="18.75" customHeight="1" thickTop="1">
      <c r="B94" s="7"/>
      <c r="C94" s="30" t="s">
        <v>83</v>
      </c>
      <c r="D94" s="7" t="s">
        <v>84</v>
      </c>
      <c r="E94" s="7"/>
      <c r="F94" s="7"/>
      <c r="G94" s="7"/>
      <c r="H94" s="7"/>
      <c r="I94" s="7"/>
      <c r="J94" s="7"/>
      <c r="K94" s="7"/>
      <c r="L94" s="7"/>
      <c r="M94" s="7"/>
      <c r="N94" s="7"/>
      <c r="O94" s="7"/>
      <c r="P94" s="7"/>
      <c r="Q94" s="7"/>
      <c r="R94" s="45"/>
      <c r="S94" s="45"/>
    </row>
    <row r="95" spans="2:19" ht="18" customHeight="1">
      <c r="B95" s="168"/>
      <c r="C95" s="186" t="s">
        <v>418</v>
      </c>
      <c r="D95" s="168"/>
      <c r="E95" s="168"/>
      <c r="F95" s="168"/>
      <c r="G95" s="168"/>
      <c r="H95" s="168"/>
      <c r="I95" s="168"/>
      <c r="J95" s="168"/>
      <c r="K95" s="168"/>
      <c r="L95" s="168"/>
      <c r="M95" s="168"/>
      <c r="N95" s="168"/>
      <c r="O95" s="168"/>
      <c r="P95" s="168"/>
      <c r="Q95" s="168"/>
      <c r="R95" s="168"/>
      <c r="S95" s="168"/>
    </row>
    <row r="96" spans="2:19" ht="18" customHeight="1">
      <c r="B96" s="168"/>
      <c r="C96" s="180" t="s">
        <v>415</v>
      </c>
      <c r="D96" s="168"/>
      <c r="E96" s="168"/>
      <c r="F96" s="168"/>
      <c r="G96" s="168"/>
      <c r="H96" s="168"/>
      <c r="I96" s="168"/>
      <c r="J96" s="168"/>
      <c r="K96" s="168"/>
      <c r="L96" s="168"/>
      <c r="M96" s="168"/>
      <c r="N96" s="168"/>
      <c r="O96" s="168"/>
      <c r="P96" s="168"/>
      <c r="Q96" s="168"/>
      <c r="R96" s="168"/>
      <c r="S96" s="168"/>
    </row>
    <row r="97" spans="2:19" ht="24" customHeight="1">
      <c r="B97" s="168" t="s">
        <v>414</v>
      </c>
      <c r="C97" s="179" t="s">
        <v>413</v>
      </c>
      <c r="D97" s="168"/>
      <c r="E97" s="168"/>
      <c r="F97" s="168"/>
      <c r="G97" s="168"/>
      <c r="H97" s="168"/>
      <c r="I97" s="168"/>
      <c r="J97" s="168"/>
      <c r="K97" s="168"/>
      <c r="L97" s="168"/>
      <c r="M97" s="169"/>
      <c r="N97" s="169"/>
      <c r="O97" s="168"/>
      <c r="P97" s="168"/>
      <c r="Q97" s="168"/>
      <c r="R97" s="168"/>
      <c r="S97" s="168"/>
    </row>
    <row r="98" spans="2:19" ht="19.5" customHeight="1">
      <c r="B98" s="168"/>
      <c r="C98" s="300" t="s">
        <v>398</v>
      </c>
      <c r="D98" s="301"/>
      <c r="E98" s="301"/>
      <c r="F98" s="547" t="s">
        <v>397</v>
      </c>
      <c r="G98" s="548"/>
      <c r="H98" s="548"/>
      <c r="I98" s="548"/>
      <c r="J98" s="548"/>
      <c r="K98" s="548"/>
      <c r="L98" s="549"/>
      <c r="M98" s="181" t="s">
        <v>396</v>
      </c>
      <c r="N98" s="300" t="s">
        <v>395</v>
      </c>
      <c r="O98" s="301"/>
      <c r="P98" s="300" t="s">
        <v>394</v>
      </c>
      <c r="Q98" s="301"/>
      <c r="R98" s="300" t="s">
        <v>393</v>
      </c>
      <c r="S98" s="301"/>
    </row>
    <row r="99" spans="2:19" ht="43.5" customHeight="1">
      <c r="B99" s="168"/>
      <c r="C99" s="550" t="s">
        <v>412</v>
      </c>
      <c r="D99" s="551"/>
      <c r="E99" s="552"/>
      <c r="F99" s="550" t="s">
        <v>411</v>
      </c>
      <c r="G99" s="551"/>
      <c r="H99" s="551"/>
      <c r="I99" s="551"/>
      <c r="J99" s="551"/>
      <c r="K99" s="551"/>
      <c r="L99" s="552"/>
      <c r="M99" s="183">
        <v>3</v>
      </c>
      <c r="N99" s="553" t="s">
        <v>367</v>
      </c>
      <c r="O99" s="554"/>
      <c r="P99" s="580">
        <v>45100</v>
      </c>
      <c r="Q99" s="581"/>
      <c r="R99" s="582">
        <f>IF(OR(M99="",P99=""),"",M99*P99)</f>
        <v>135300</v>
      </c>
      <c r="S99" s="583"/>
    </row>
    <row r="100" spans="2:19" ht="31.5" customHeight="1">
      <c r="B100" s="168"/>
      <c r="C100" s="563" t="s">
        <v>410</v>
      </c>
      <c r="D100" s="564"/>
      <c r="E100" s="565"/>
      <c r="F100" s="563" t="s">
        <v>383</v>
      </c>
      <c r="G100" s="564"/>
      <c r="H100" s="564"/>
      <c r="I100" s="564"/>
      <c r="J100" s="564"/>
      <c r="K100" s="564"/>
      <c r="L100" s="565"/>
      <c r="M100" s="184">
        <v>3</v>
      </c>
      <c r="N100" s="566" t="s">
        <v>367</v>
      </c>
      <c r="O100" s="567"/>
      <c r="P100" s="568">
        <v>12300</v>
      </c>
      <c r="Q100" s="569"/>
      <c r="R100" s="570">
        <f>IF(OR(M100="",P100=""),"",M100*P100)</f>
        <v>36900</v>
      </c>
      <c r="S100" s="403"/>
    </row>
    <row r="101" spans="2:19" ht="31.5" customHeight="1">
      <c r="B101" s="168"/>
      <c r="C101" s="563" t="s">
        <v>409</v>
      </c>
      <c r="D101" s="564"/>
      <c r="E101" s="565"/>
      <c r="F101" s="563"/>
      <c r="G101" s="564"/>
      <c r="H101" s="564"/>
      <c r="I101" s="564"/>
      <c r="J101" s="564"/>
      <c r="K101" s="564"/>
      <c r="L101" s="565"/>
      <c r="M101" s="184">
        <v>0</v>
      </c>
      <c r="N101" s="566" t="s">
        <v>367</v>
      </c>
      <c r="O101" s="567"/>
      <c r="P101" s="568">
        <v>10900</v>
      </c>
      <c r="Q101" s="569"/>
      <c r="R101" s="570">
        <f>IF(OR(M101="",P101=""),"",M101*P101)</f>
        <v>0</v>
      </c>
      <c r="S101" s="403"/>
    </row>
    <row r="102" spans="2:19" ht="31.5" customHeight="1">
      <c r="B102" s="168"/>
      <c r="C102" s="571" t="s">
        <v>408</v>
      </c>
      <c r="D102" s="572"/>
      <c r="E102" s="573"/>
      <c r="F102" s="571"/>
      <c r="G102" s="572"/>
      <c r="H102" s="572"/>
      <c r="I102" s="572"/>
      <c r="J102" s="572"/>
      <c r="K102" s="572"/>
      <c r="L102" s="573"/>
      <c r="M102" s="185">
        <v>1</v>
      </c>
      <c r="N102" s="574" t="s">
        <v>363</v>
      </c>
      <c r="O102" s="575"/>
      <c r="P102" s="576"/>
      <c r="Q102" s="577"/>
      <c r="R102" s="578">
        <f>IF(OR(M102="",P102=""),"",M102*P102)</f>
      </c>
      <c r="S102" s="579"/>
    </row>
    <row r="103" spans="2:19" ht="19.5" customHeight="1">
      <c r="B103" s="168"/>
      <c r="C103" s="555"/>
      <c r="D103" s="656"/>
      <c r="E103" s="656"/>
      <c r="F103" s="656"/>
      <c r="G103" s="656"/>
      <c r="H103" s="656"/>
      <c r="I103" s="656"/>
      <c r="J103" s="656"/>
      <c r="K103" s="656"/>
      <c r="L103" s="292"/>
      <c r="M103" s="597" t="s">
        <v>407</v>
      </c>
      <c r="N103" s="598"/>
      <c r="O103" s="598"/>
      <c r="P103" s="598"/>
      <c r="Q103" s="598"/>
      <c r="R103" s="587">
        <f>IF(COUNT(R99:S102)=0,"",SUM(R99:S102))</f>
        <v>172200</v>
      </c>
      <c r="S103" s="588"/>
    </row>
    <row r="104" spans="2:19" ht="12" customHeight="1">
      <c r="B104" s="168"/>
      <c r="C104" s="177"/>
      <c r="D104" s="177"/>
      <c r="E104" s="177"/>
      <c r="F104" s="177"/>
      <c r="G104" s="177"/>
      <c r="H104" s="177"/>
      <c r="I104" s="177"/>
      <c r="J104" s="177"/>
      <c r="K104" s="177"/>
      <c r="L104" s="177"/>
      <c r="M104" s="169"/>
      <c r="N104" s="169"/>
      <c r="O104" s="168"/>
      <c r="P104" s="168"/>
      <c r="Q104" s="168"/>
      <c r="R104" s="168"/>
      <c r="S104" s="168"/>
    </row>
    <row r="105" spans="2:19" ht="24" customHeight="1">
      <c r="B105" s="168" t="s">
        <v>406</v>
      </c>
      <c r="C105" s="178" t="s">
        <v>405</v>
      </c>
      <c r="D105" s="177"/>
      <c r="E105" s="177"/>
      <c r="F105" s="177"/>
      <c r="G105" s="177"/>
      <c r="H105" s="177"/>
      <c r="I105" s="177"/>
      <c r="J105" s="177"/>
      <c r="K105" s="177"/>
      <c r="L105" s="177"/>
      <c r="M105" s="169"/>
      <c r="N105" s="169"/>
      <c r="O105" s="168"/>
      <c r="P105" s="168"/>
      <c r="Q105" s="168"/>
      <c r="R105" s="168"/>
      <c r="S105" s="168"/>
    </row>
    <row r="106" spans="2:19" ht="19.5" customHeight="1">
      <c r="B106" s="168"/>
      <c r="C106" s="300" t="s">
        <v>398</v>
      </c>
      <c r="D106" s="301"/>
      <c r="E106" s="301"/>
      <c r="F106" s="547" t="s">
        <v>397</v>
      </c>
      <c r="G106" s="548"/>
      <c r="H106" s="548"/>
      <c r="I106" s="548"/>
      <c r="J106" s="548"/>
      <c r="K106" s="548"/>
      <c r="L106" s="549"/>
      <c r="M106" s="181" t="s">
        <v>396</v>
      </c>
      <c r="N106" s="300" t="s">
        <v>395</v>
      </c>
      <c r="O106" s="301"/>
      <c r="P106" s="300" t="s">
        <v>394</v>
      </c>
      <c r="Q106" s="301"/>
      <c r="R106" s="300" t="s">
        <v>393</v>
      </c>
      <c r="S106" s="301"/>
    </row>
    <row r="107" spans="2:19" ht="19.5" customHeight="1">
      <c r="B107" s="168"/>
      <c r="C107" s="543" t="s">
        <v>404</v>
      </c>
      <c r="D107" s="543"/>
      <c r="E107" s="543"/>
      <c r="F107" s="544"/>
      <c r="G107" s="545"/>
      <c r="H107" s="545"/>
      <c r="I107" s="545"/>
      <c r="J107" s="545"/>
      <c r="K107" s="545"/>
      <c r="L107" s="546"/>
      <c r="M107" s="176">
        <v>1</v>
      </c>
      <c r="N107" s="589" t="s">
        <v>363</v>
      </c>
      <c r="O107" s="589"/>
      <c r="P107" s="590"/>
      <c r="Q107" s="590"/>
      <c r="R107" s="582">
        <f>IF(OR(M107="",P107=""),"",M107*P107)</f>
      </c>
      <c r="S107" s="583"/>
    </row>
    <row r="108" spans="2:19" ht="19.5" customHeight="1">
      <c r="B108" s="168"/>
      <c r="C108" s="559" t="s">
        <v>403</v>
      </c>
      <c r="D108" s="559"/>
      <c r="E108" s="559"/>
      <c r="F108" s="591"/>
      <c r="G108" s="592"/>
      <c r="H108" s="592"/>
      <c r="I108" s="592"/>
      <c r="J108" s="592"/>
      <c r="K108" s="592"/>
      <c r="L108" s="593"/>
      <c r="M108" s="171">
        <v>1</v>
      </c>
      <c r="N108" s="594" t="s">
        <v>363</v>
      </c>
      <c r="O108" s="594"/>
      <c r="P108" s="595"/>
      <c r="Q108" s="595"/>
      <c r="R108" s="570">
        <f>IF(OR(M108="",P108=""),"",M108*P108)</f>
      </c>
      <c r="S108" s="403"/>
    </row>
    <row r="109" spans="2:19" ht="31.5" customHeight="1">
      <c r="B109" s="168"/>
      <c r="C109" s="558" t="s">
        <v>402</v>
      </c>
      <c r="D109" s="558"/>
      <c r="E109" s="558"/>
      <c r="F109" s="599"/>
      <c r="G109" s="600"/>
      <c r="H109" s="600"/>
      <c r="I109" s="600"/>
      <c r="J109" s="600"/>
      <c r="K109" s="600"/>
      <c r="L109" s="601"/>
      <c r="M109" s="170">
        <v>1</v>
      </c>
      <c r="N109" s="602" t="s">
        <v>363</v>
      </c>
      <c r="O109" s="602"/>
      <c r="P109" s="603"/>
      <c r="Q109" s="603"/>
      <c r="R109" s="578">
        <f>IF(OR(M109="",P109=""),"",M109*P109)</f>
      </c>
      <c r="S109" s="579"/>
    </row>
    <row r="110" spans="2:19" ht="19.5" customHeight="1">
      <c r="B110" s="169"/>
      <c r="C110" s="555"/>
      <c r="D110" s="596"/>
      <c r="E110" s="596"/>
      <c r="F110" s="596"/>
      <c r="G110" s="596"/>
      <c r="H110" s="596"/>
      <c r="I110" s="596"/>
      <c r="J110" s="596"/>
      <c r="K110" s="596"/>
      <c r="L110" s="304"/>
      <c r="M110" s="597" t="s">
        <v>401</v>
      </c>
      <c r="N110" s="598"/>
      <c r="O110" s="598"/>
      <c r="P110" s="598"/>
      <c r="Q110" s="598"/>
      <c r="R110" s="587">
        <f>IF(COUNT(R107:S109)=0,"",SUM(R107:S109))</f>
      </c>
      <c r="S110" s="588"/>
    </row>
    <row r="111" spans="2:19" ht="12" customHeight="1">
      <c r="B111" s="169"/>
      <c r="C111" s="175"/>
      <c r="D111" s="175"/>
      <c r="E111" s="175"/>
      <c r="F111" s="175"/>
      <c r="G111" s="175"/>
      <c r="H111" s="175"/>
      <c r="I111" s="175"/>
      <c r="J111" s="175"/>
      <c r="K111" s="175"/>
      <c r="L111" s="175"/>
      <c r="M111" s="169"/>
      <c r="N111" s="169"/>
      <c r="O111" s="169"/>
      <c r="P111" s="169"/>
      <c r="Q111" s="169"/>
      <c r="R111" s="169"/>
      <c r="S111" s="169"/>
    </row>
    <row r="112" spans="2:19" ht="19.5" customHeight="1">
      <c r="B112" s="169"/>
      <c r="C112" s="175" t="s">
        <v>400</v>
      </c>
      <c r="D112" s="175"/>
      <c r="E112" s="175"/>
      <c r="F112" s="175"/>
      <c r="G112" s="175"/>
      <c r="H112" s="175"/>
      <c r="I112" s="175"/>
      <c r="J112" s="175"/>
      <c r="K112" s="175"/>
      <c r="L112" s="175"/>
      <c r="M112" s="169"/>
      <c r="N112" s="169"/>
      <c r="O112" s="169"/>
      <c r="P112" s="169"/>
      <c r="Q112" s="169"/>
      <c r="R112" s="169"/>
      <c r="S112" s="169"/>
    </row>
    <row r="113" spans="2:19" ht="19.5" customHeight="1">
      <c r="B113" s="169"/>
      <c r="C113" s="174" t="s">
        <v>399</v>
      </c>
      <c r="D113" s="174"/>
      <c r="E113" s="174"/>
      <c r="F113" s="174"/>
      <c r="G113" s="174"/>
      <c r="H113" s="174"/>
      <c r="I113" s="173"/>
      <c r="J113" s="173"/>
      <c r="K113" s="173"/>
      <c r="L113" s="173"/>
      <c r="M113" s="172"/>
      <c r="N113" s="172"/>
      <c r="O113" s="172"/>
      <c r="P113" s="172"/>
      <c r="Q113" s="172"/>
      <c r="R113" s="172"/>
      <c r="S113" s="172"/>
    </row>
    <row r="114" spans="2:19" ht="19.5" customHeight="1">
      <c r="B114" s="169"/>
      <c r="C114" s="300" t="s">
        <v>398</v>
      </c>
      <c r="D114" s="301"/>
      <c r="E114" s="301"/>
      <c r="F114" s="547" t="s">
        <v>397</v>
      </c>
      <c r="G114" s="548"/>
      <c r="H114" s="548"/>
      <c r="I114" s="548"/>
      <c r="J114" s="548"/>
      <c r="K114" s="548"/>
      <c r="L114" s="549"/>
      <c r="M114" s="181" t="s">
        <v>396</v>
      </c>
      <c r="N114" s="300" t="s">
        <v>395</v>
      </c>
      <c r="O114" s="301"/>
      <c r="P114" s="300" t="s">
        <v>394</v>
      </c>
      <c r="Q114" s="301"/>
      <c r="R114" s="300" t="s">
        <v>393</v>
      </c>
      <c r="S114" s="301"/>
    </row>
    <row r="115" spans="2:19" ht="31.5" customHeight="1">
      <c r="B115" s="169"/>
      <c r="C115" s="559" t="s">
        <v>392</v>
      </c>
      <c r="D115" s="559"/>
      <c r="E115" s="559"/>
      <c r="F115" s="560" t="s">
        <v>391</v>
      </c>
      <c r="G115" s="561"/>
      <c r="H115" s="561"/>
      <c r="I115" s="561"/>
      <c r="J115" s="561"/>
      <c r="K115" s="561"/>
      <c r="L115" s="562"/>
      <c r="M115" s="171">
        <v>1</v>
      </c>
      <c r="N115" s="594" t="s">
        <v>363</v>
      </c>
      <c r="O115" s="594"/>
      <c r="P115" s="595"/>
      <c r="Q115" s="595"/>
      <c r="R115" s="612">
        <f aca="true" t="shared" si="0" ref="R115:R131">IF(OR(M115="",P115=""),"",M115*P115)</f>
      </c>
      <c r="S115" s="612"/>
    </row>
    <row r="116" spans="2:19" ht="31.5" customHeight="1">
      <c r="B116" s="168"/>
      <c r="C116" s="559" t="s">
        <v>390</v>
      </c>
      <c r="D116" s="559"/>
      <c r="E116" s="559"/>
      <c r="F116" s="560" t="s">
        <v>389</v>
      </c>
      <c r="G116" s="561"/>
      <c r="H116" s="561"/>
      <c r="I116" s="561"/>
      <c r="J116" s="561"/>
      <c r="K116" s="561"/>
      <c r="L116" s="562"/>
      <c r="M116" s="171">
        <v>1</v>
      </c>
      <c r="N116" s="594" t="s">
        <v>363</v>
      </c>
      <c r="O116" s="594"/>
      <c r="P116" s="595"/>
      <c r="Q116" s="595"/>
      <c r="R116" s="612">
        <f t="shared" si="0"/>
      </c>
      <c r="S116" s="612"/>
    </row>
    <row r="117" spans="2:19" ht="31.5" customHeight="1">
      <c r="B117" s="168"/>
      <c r="C117" s="559" t="s">
        <v>388</v>
      </c>
      <c r="D117" s="559"/>
      <c r="E117" s="559"/>
      <c r="F117" s="560" t="s">
        <v>387</v>
      </c>
      <c r="G117" s="561"/>
      <c r="H117" s="561"/>
      <c r="I117" s="561"/>
      <c r="J117" s="561"/>
      <c r="K117" s="561"/>
      <c r="L117" s="562"/>
      <c r="M117" s="171">
        <v>1</v>
      </c>
      <c r="N117" s="594" t="s">
        <v>363</v>
      </c>
      <c r="O117" s="594"/>
      <c r="P117" s="595"/>
      <c r="Q117" s="595"/>
      <c r="R117" s="612">
        <f t="shared" si="0"/>
      </c>
      <c r="S117" s="612"/>
    </row>
    <row r="118" spans="2:19" ht="43.5" customHeight="1">
      <c r="B118" s="168"/>
      <c r="C118" s="559" t="s">
        <v>386</v>
      </c>
      <c r="D118" s="559"/>
      <c r="E118" s="559"/>
      <c r="F118" s="560" t="s">
        <v>385</v>
      </c>
      <c r="G118" s="561"/>
      <c r="H118" s="561"/>
      <c r="I118" s="561"/>
      <c r="J118" s="561"/>
      <c r="K118" s="561"/>
      <c r="L118" s="562"/>
      <c r="M118" s="171"/>
      <c r="N118" s="594" t="s">
        <v>367</v>
      </c>
      <c r="O118" s="594"/>
      <c r="P118" s="595">
        <v>49700</v>
      </c>
      <c r="Q118" s="595"/>
      <c r="R118" s="612">
        <f t="shared" si="0"/>
      </c>
      <c r="S118" s="612"/>
    </row>
    <row r="119" spans="2:19" ht="31.5" customHeight="1">
      <c r="B119" s="168"/>
      <c r="C119" s="559" t="s">
        <v>384</v>
      </c>
      <c r="D119" s="559"/>
      <c r="E119" s="559"/>
      <c r="F119" s="560" t="s">
        <v>383</v>
      </c>
      <c r="G119" s="561"/>
      <c r="H119" s="561"/>
      <c r="I119" s="561"/>
      <c r="J119" s="561"/>
      <c r="K119" s="561"/>
      <c r="L119" s="562"/>
      <c r="M119" s="171"/>
      <c r="N119" s="594" t="s">
        <v>367</v>
      </c>
      <c r="O119" s="594"/>
      <c r="P119" s="595">
        <v>12300</v>
      </c>
      <c r="Q119" s="595"/>
      <c r="R119" s="612">
        <f t="shared" si="0"/>
      </c>
      <c r="S119" s="612"/>
    </row>
    <row r="120" spans="2:19" ht="31.5" customHeight="1">
      <c r="B120" s="168"/>
      <c r="C120" s="559" t="s">
        <v>382</v>
      </c>
      <c r="D120" s="559"/>
      <c r="E120" s="559"/>
      <c r="F120" s="560" t="s">
        <v>381</v>
      </c>
      <c r="G120" s="561"/>
      <c r="H120" s="561"/>
      <c r="I120" s="561"/>
      <c r="J120" s="561"/>
      <c r="K120" s="561"/>
      <c r="L120" s="562"/>
      <c r="M120" s="171"/>
      <c r="N120" s="594" t="s">
        <v>367</v>
      </c>
      <c r="O120" s="594"/>
      <c r="P120" s="595">
        <v>31600</v>
      </c>
      <c r="Q120" s="595"/>
      <c r="R120" s="612">
        <f t="shared" si="0"/>
      </c>
      <c r="S120" s="612"/>
    </row>
    <row r="121" spans="2:19" ht="31.5" customHeight="1">
      <c r="B121" s="168"/>
      <c r="C121" s="559" t="s">
        <v>380</v>
      </c>
      <c r="D121" s="559"/>
      <c r="E121" s="559"/>
      <c r="F121" s="560"/>
      <c r="G121" s="561"/>
      <c r="H121" s="561"/>
      <c r="I121" s="561"/>
      <c r="J121" s="561"/>
      <c r="K121" s="561"/>
      <c r="L121" s="562"/>
      <c r="M121" s="171"/>
      <c r="N121" s="594" t="s">
        <v>367</v>
      </c>
      <c r="O121" s="594"/>
      <c r="P121" s="595">
        <v>10900</v>
      </c>
      <c r="Q121" s="595"/>
      <c r="R121" s="612">
        <f t="shared" si="0"/>
      </c>
      <c r="S121" s="612"/>
    </row>
    <row r="122" spans="2:19" ht="31.5" customHeight="1">
      <c r="B122" s="168"/>
      <c r="C122" s="559" t="s">
        <v>379</v>
      </c>
      <c r="D122" s="559"/>
      <c r="E122" s="559"/>
      <c r="F122" s="560" t="s">
        <v>378</v>
      </c>
      <c r="G122" s="561"/>
      <c r="H122" s="561"/>
      <c r="I122" s="561"/>
      <c r="J122" s="561"/>
      <c r="K122" s="561"/>
      <c r="L122" s="562"/>
      <c r="M122" s="171"/>
      <c r="N122" s="594" t="s">
        <v>367</v>
      </c>
      <c r="O122" s="594"/>
      <c r="P122" s="595">
        <v>21900</v>
      </c>
      <c r="Q122" s="595"/>
      <c r="R122" s="612">
        <f t="shared" si="0"/>
      </c>
      <c r="S122" s="612"/>
    </row>
    <row r="123" spans="2:19" ht="31.5" customHeight="1">
      <c r="B123" s="168"/>
      <c r="C123" s="559" t="s">
        <v>377</v>
      </c>
      <c r="D123" s="559"/>
      <c r="E123" s="559"/>
      <c r="F123" s="560" t="s">
        <v>376</v>
      </c>
      <c r="G123" s="561"/>
      <c r="H123" s="561"/>
      <c r="I123" s="561"/>
      <c r="J123" s="561"/>
      <c r="K123" s="561"/>
      <c r="L123" s="562"/>
      <c r="M123" s="171"/>
      <c r="N123" s="594" t="s">
        <v>367</v>
      </c>
      <c r="O123" s="594"/>
      <c r="P123" s="595"/>
      <c r="Q123" s="595"/>
      <c r="R123" s="612">
        <f t="shared" si="0"/>
      </c>
      <c r="S123" s="612"/>
    </row>
    <row r="124" spans="2:19" ht="31.5" customHeight="1">
      <c r="B124" s="168"/>
      <c r="C124" s="559" t="s">
        <v>375</v>
      </c>
      <c r="D124" s="559"/>
      <c r="E124" s="559"/>
      <c r="F124" s="560" t="s">
        <v>374</v>
      </c>
      <c r="G124" s="561"/>
      <c r="H124" s="561"/>
      <c r="I124" s="561"/>
      <c r="J124" s="561"/>
      <c r="K124" s="561"/>
      <c r="L124" s="562"/>
      <c r="M124" s="171"/>
      <c r="N124" s="594" t="s">
        <v>367</v>
      </c>
      <c r="O124" s="594"/>
      <c r="P124" s="595">
        <v>25500</v>
      </c>
      <c r="Q124" s="595"/>
      <c r="R124" s="612">
        <f t="shared" si="0"/>
      </c>
      <c r="S124" s="612"/>
    </row>
    <row r="125" spans="2:19" ht="31.5" customHeight="1">
      <c r="B125" s="168"/>
      <c r="C125" s="559" t="s">
        <v>373</v>
      </c>
      <c r="D125" s="559"/>
      <c r="E125" s="559"/>
      <c r="F125" s="560" t="s">
        <v>372</v>
      </c>
      <c r="G125" s="561"/>
      <c r="H125" s="561"/>
      <c r="I125" s="561"/>
      <c r="J125" s="561"/>
      <c r="K125" s="561"/>
      <c r="L125" s="562"/>
      <c r="M125" s="171"/>
      <c r="N125" s="594" t="s">
        <v>367</v>
      </c>
      <c r="O125" s="594"/>
      <c r="P125" s="595">
        <v>20700</v>
      </c>
      <c r="Q125" s="595"/>
      <c r="R125" s="612">
        <f t="shared" si="0"/>
      </c>
      <c r="S125" s="612"/>
    </row>
    <row r="126" spans="2:19" ht="31.5" customHeight="1">
      <c r="B126" s="168"/>
      <c r="C126" s="605" t="s">
        <v>370</v>
      </c>
      <c r="D126" s="606"/>
      <c r="E126" s="607"/>
      <c r="F126" s="560" t="s">
        <v>371</v>
      </c>
      <c r="G126" s="561"/>
      <c r="H126" s="561"/>
      <c r="I126" s="561"/>
      <c r="J126" s="561"/>
      <c r="K126" s="561"/>
      <c r="L126" s="608"/>
      <c r="M126" s="171"/>
      <c r="N126" s="566" t="s">
        <v>367</v>
      </c>
      <c r="O126" s="609"/>
      <c r="P126" s="568">
        <v>38100</v>
      </c>
      <c r="Q126" s="610"/>
      <c r="R126" s="611">
        <f t="shared" si="0"/>
      </c>
      <c r="S126" s="403"/>
    </row>
    <row r="127" spans="2:19" ht="31.5" customHeight="1">
      <c r="B127" s="168"/>
      <c r="C127" s="559" t="s">
        <v>416</v>
      </c>
      <c r="D127" s="559"/>
      <c r="E127" s="559"/>
      <c r="F127" s="560" t="s">
        <v>417</v>
      </c>
      <c r="G127" s="561"/>
      <c r="H127" s="561"/>
      <c r="I127" s="561"/>
      <c r="J127" s="561"/>
      <c r="K127" s="561"/>
      <c r="L127" s="562"/>
      <c r="M127" s="171"/>
      <c r="N127" s="594" t="s">
        <v>367</v>
      </c>
      <c r="O127" s="594"/>
      <c r="P127" s="595"/>
      <c r="Q127" s="595"/>
      <c r="R127" s="612">
        <f t="shared" si="0"/>
      </c>
      <c r="S127" s="612"/>
    </row>
    <row r="128" spans="2:19" ht="31.5" customHeight="1">
      <c r="B128" s="168"/>
      <c r="C128" s="559" t="s">
        <v>369</v>
      </c>
      <c r="D128" s="559"/>
      <c r="E128" s="559"/>
      <c r="F128" s="560" t="s">
        <v>368</v>
      </c>
      <c r="G128" s="561"/>
      <c r="H128" s="561"/>
      <c r="I128" s="561"/>
      <c r="J128" s="561"/>
      <c r="K128" s="561"/>
      <c r="L128" s="562"/>
      <c r="M128" s="171"/>
      <c r="N128" s="594" t="s">
        <v>367</v>
      </c>
      <c r="O128" s="594"/>
      <c r="P128" s="595"/>
      <c r="Q128" s="595"/>
      <c r="R128" s="604">
        <f t="shared" si="0"/>
      </c>
      <c r="S128" s="604"/>
    </row>
    <row r="129" spans="2:19" ht="19.5" customHeight="1">
      <c r="B129" s="168"/>
      <c r="C129" s="559" t="s">
        <v>366</v>
      </c>
      <c r="D129" s="559"/>
      <c r="E129" s="559"/>
      <c r="F129" s="560"/>
      <c r="G129" s="561"/>
      <c r="H129" s="561"/>
      <c r="I129" s="561"/>
      <c r="J129" s="561"/>
      <c r="K129" s="561"/>
      <c r="L129" s="562"/>
      <c r="M129" s="171">
        <v>1</v>
      </c>
      <c r="N129" s="594" t="s">
        <v>363</v>
      </c>
      <c r="O129" s="594"/>
      <c r="P129" s="595"/>
      <c r="Q129" s="595"/>
      <c r="R129" s="570">
        <f t="shared" si="0"/>
      </c>
      <c r="S129" s="403"/>
    </row>
    <row r="130" spans="2:19" ht="19.5" customHeight="1">
      <c r="B130" s="168"/>
      <c r="C130" s="559" t="s">
        <v>365</v>
      </c>
      <c r="D130" s="559"/>
      <c r="E130" s="559"/>
      <c r="F130" s="560"/>
      <c r="G130" s="561"/>
      <c r="H130" s="561"/>
      <c r="I130" s="561"/>
      <c r="J130" s="561"/>
      <c r="K130" s="561"/>
      <c r="L130" s="562"/>
      <c r="M130" s="171">
        <v>1</v>
      </c>
      <c r="N130" s="594" t="s">
        <v>363</v>
      </c>
      <c r="O130" s="594"/>
      <c r="P130" s="595"/>
      <c r="Q130" s="595"/>
      <c r="R130" s="570">
        <f t="shared" si="0"/>
      </c>
      <c r="S130" s="403"/>
    </row>
    <row r="131" spans="2:19" ht="19.5" customHeight="1">
      <c r="B131" s="168"/>
      <c r="C131" s="558" t="s">
        <v>364</v>
      </c>
      <c r="D131" s="558"/>
      <c r="E131" s="558"/>
      <c r="F131" s="613" t="s">
        <v>419</v>
      </c>
      <c r="G131" s="614"/>
      <c r="H131" s="614"/>
      <c r="I131" s="614"/>
      <c r="J131" s="614"/>
      <c r="K131" s="614"/>
      <c r="L131" s="615"/>
      <c r="M131" s="170">
        <v>1</v>
      </c>
      <c r="N131" s="602" t="s">
        <v>363</v>
      </c>
      <c r="O131" s="602"/>
      <c r="P131" s="603"/>
      <c r="Q131" s="603"/>
      <c r="R131" s="578">
        <f t="shared" si="0"/>
      </c>
      <c r="S131" s="579"/>
    </row>
    <row r="132" spans="2:19" ht="19.5" customHeight="1">
      <c r="B132" s="168"/>
      <c r="C132" s="555"/>
      <c r="D132" s="596"/>
      <c r="E132" s="596"/>
      <c r="F132" s="596"/>
      <c r="G132" s="596"/>
      <c r="H132" s="596"/>
      <c r="I132" s="596"/>
      <c r="J132" s="596"/>
      <c r="K132" s="596"/>
      <c r="L132" s="304"/>
      <c r="M132" s="597" t="s">
        <v>362</v>
      </c>
      <c r="N132" s="598"/>
      <c r="O132" s="598"/>
      <c r="P132" s="598"/>
      <c r="Q132" s="598"/>
      <c r="R132" s="587">
        <f>IF(COUNT(R115:S131)=0,"",SUM(R115:S131))</f>
      </c>
      <c r="S132" s="588"/>
    </row>
    <row r="133" spans="2:19" ht="19.5" customHeight="1">
      <c r="B133" s="168"/>
      <c r="C133" s="555"/>
      <c r="D133" s="596"/>
      <c r="E133" s="596"/>
      <c r="F133" s="596"/>
      <c r="G133" s="596"/>
      <c r="H133" s="596"/>
      <c r="I133" s="596"/>
      <c r="J133" s="596"/>
      <c r="K133" s="596"/>
      <c r="L133" s="304"/>
      <c r="M133" s="597" t="s">
        <v>361</v>
      </c>
      <c r="N133" s="598"/>
      <c r="O133" s="598"/>
      <c r="P133" s="598"/>
      <c r="Q133" s="598"/>
      <c r="R133" s="616">
        <f>IF(AND(R110="",R132=""),"",SUM(R110,R132))</f>
      </c>
      <c r="S133" s="617"/>
    </row>
    <row r="134" spans="2:19" ht="12" customHeight="1">
      <c r="B134" s="7"/>
      <c r="C134" s="37"/>
      <c r="D134" s="37"/>
      <c r="E134" s="37"/>
      <c r="F134" s="37"/>
      <c r="G134" s="37"/>
      <c r="H134" s="37"/>
      <c r="I134" s="37"/>
      <c r="J134" s="37"/>
      <c r="K134" s="37"/>
      <c r="L134" s="37"/>
      <c r="M134" s="37"/>
      <c r="N134" s="124"/>
      <c r="O134" s="21"/>
      <c r="P134" s="37"/>
      <c r="Q134" s="37"/>
      <c r="R134" s="37"/>
      <c r="S134" s="37"/>
    </row>
    <row r="135" spans="2:19" ht="18.75" customHeight="1">
      <c r="B135" s="46" t="s">
        <v>360</v>
      </c>
      <c r="C135" s="2" t="s">
        <v>33</v>
      </c>
      <c r="D135" s="2"/>
      <c r="E135" s="2"/>
      <c r="F135" s="2"/>
      <c r="G135" s="2"/>
      <c r="H135" s="2"/>
      <c r="I135" s="2"/>
      <c r="J135" s="2"/>
      <c r="K135" s="2"/>
      <c r="L135" s="2"/>
      <c r="M135" s="2"/>
      <c r="N135" s="2"/>
      <c r="O135" s="2"/>
      <c r="P135" s="2"/>
      <c r="Q135" s="2"/>
      <c r="R135" s="2"/>
      <c r="S135" s="2"/>
    </row>
    <row r="136" spans="2:19" ht="18.75" customHeight="1">
      <c r="B136" s="2"/>
      <c r="C136" s="2" t="s">
        <v>34</v>
      </c>
      <c r="D136" s="2"/>
      <c r="E136" s="2"/>
      <c r="F136" s="2"/>
      <c r="G136" s="2"/>
      <c r="H136" s="2"/>
      <c r="I136" s="2"/>
      <c r="J136" s="2"/>
      <c r="K136" s="2"/>
      <c r="L136" s="2"/>
      <c r="M136" s="2"/>
      <c r="N136" s="2"/>
      <c r="O136" s="2"/>
      <c r="P136" s="2"/>
      <c r="Q136" s="2"/>
      <c r="R136" s="2"/>
      <c r="S136" s="2"/>
    </row>
    <row r="137" spans="2:19" ht="18.75" customHeight="1">
      <c r="B137" s="2"/>
      <c r="C137" s="2"/>
      <c r="D137" s="3" t="s">
        <v>32</v>
      </c>
      <c r="E137" s="2" t="s">
        <v>36</v>
      </c>
      <c r="F137" s="2"/>
      <c r="G137" s="2"/>
      <c r="H137" s="2"/>
      <c r="I137" s="2"/>
      <c r="J137" s="2"/>
      <c r="K137" s="2"/>
      <c r="L137" s="2"/>
      <c r="M137" s="2"/>
      <c r="N137" s="2"/>
      <c r="O137" s="2"/>
      <c r="P137" s="2"/>
      <c r="Q137" s="2"/>
      <c r="R137" s="2"/>
      <c r="S137" s="2"/>
    </row>
    <row r="138" spans="2:19" ht="18.75" customHeight="1">
      <c r="B138" s="2"/>
      <c r="C138" s="452" t="s">
        <v>35</v>
      </c>
      <c r="D138" s="425"/>
      <c r="E138" s="425"/>
      <c r="F138" s="456" t="s">
        <v>59</v>
      </c>
      <c r="G138" s="457"/>
      <c r="H138" s="457"/>
      <c r="I138" s="457"/>
      <c r="J138" s="457"/>
      <c r="K138" s="457"/>
      <c r="L138" s="462" t="s">
        <v>293</v>
      </c>
      <c r="M138" s="463"/>
      <c r="N138" s="463"/>
      <c r="O138" s="463"/>
      <c r="P138" s="463"/>
      <c r="Q138" s="463"/>
      <c r="R138" s="425" t="s">
        <v>294</v>
      </c>
      <c r="S138" s="426"/>
    </row>
    <row r="139" spans="2:19" ht="15" customHeight="1">
      <c r="B139" s="2"/>
      <c r="C139" s="453"/>
      <c r="D139" s="427"/>
      <c r="E139" s="427"/>
      <c r="F139" s="458"/>
      <c r="G139" s="459"/>
      <c r="H139" s="459"/>
      <c r="I139" s="459"/>
      <c r="J139" s="459"/>
      <c r="K139" s="459"/>
      <c r="L139" s="433" t="s">
        <v>295</v>
      </c>
      <c r="M139" s="434"/>
      <c r="N139" s="435" t="s">
        <v>296</v>
      </c>
      <c r="O139" s="436"/>
      <c r="P139" s="437"/>
      <c r="Q139" s="438" t="s">
        <v>64</v>
      </c>
      <c r="R139" s="427"/>
      <c r="S139" s="428"/>
    </row>
    <row r="140" spans="2:19" ht="15" customHeight="1">
      <c r="B140" s="2"/>
      <c r="C140" s="454"/>
      <c r="D140" s="429"/>
      <c r="E140" s="429"/>
      <c r="F140" s="460"/>
      <c r="G140" s="460"/>
      <c r="H140" s="460"/>
      <c r="I140" s="460"/>
      <c r="J140" s="460"/>
      <c r="K140" s="460"/>
      <c r="L140" s="103" t="s">
        <v>60</v>
      </c>
      <c r="M140" s="103" t="s">
        <v>61</v>
      </c>
      <c r="N140" s="440" t="s">
        <v>62</v>
      </c>
      <c r="O140" s="440"/>
      <c r="P140" s="103" t="s">
        <v>63</v>
      </c>
      <c r="Q140" s="439"/>
      <c r="R140" s="429"/>
      <c r="S140" s="430"/>
    </row>
    <row r="141" spans="2:19" ht="15" customHeight="1">
      <c r="B141" s="2"/>
      <c r="C141" s="455"/>
      <c r="D141" s="431"/>
      <c r="E141" s="431"/>
      <c r="F141" s="461"/>
      <c r="G141" s="461"/>
      <c r="H141" s="461"/>
      <c r="I141" s="461"/>
      <c r="J141" s="461"/>
      <c r="K141" s="461"/>
      <c r="L141" s="77">
        <f>IF($U$52="","",IF($U$52=1,"○",""))</f>
      </c>
      <c r="M141" s="77">
        <f>IF($U$52="","",IF($U$52=2,"○",""))</f>
      </c>
      <c r="N141" s="441">
        <f>IF($U$52="","",IF($U$52=3,"○",""))</f>
      </c>
      <c r="O141" s="442">
        <f>IF($U$52="","",IF($U$52=1,"○",""))</f>
      </c>
      <c r="P141" s="77">
        <f>IF($U$52="","",IF($U$52=4,"○",""))</f>
      </c>
      <c r="Q141" s="78">
        <f>IF($U$52="","",IF($U$52=5,"○",""))</f>
      </c>
      <c r="R141" s="431"/>
      <c r="S141" s="432"/>
    </row>
    <row r="142" spans="2:21" ht="24" customHeight="1">
      <c r="B142" s="2"/>
      <c r="C142" s="443" t="s">
        <v>104</v>
      </c>
      <c r="D142" s="444"/>
      <c r="E142" s="445"/>
      <c r="F142" s="446" t="s">
        <v>297</v>
      </c>
      <c r="G142" s="447"/>
      <c r="H142" s="448"/>
      <c r="I142" s="448"/>
      <c r="J142" s="449" t="s">
        <v>298</v>
      </c>
      <c r="K142" s="450"/>
      <c r="L142" s="51">
        <v>1</v>
      </c>
      <c r="M142" s="51">
        <v>1.5</v>
      </c>
      <c r="N142" s="451">
        <v>1</v>
      </c>
      <c r="O142" s="451"/>
      <c r="P142" s="51">
        <v>1.5</v>
      </c>
      <c r="Q142" s="79">
        <v>0.4</v>
      </c>
      <c r="R142" s="464">
        <f>IF(OR($Q$13="",COUNT($Q$50,U142)&lt;2),"",ROUND((0.3+0.5*$Q$50)*U142,2))</f>
      </c>
      <c r="S142" s="465"/>
      <c r="U142" s="73">
        <f>IF($U$52="","",CHOOSE($U$52,L142,M142,N142,P142,Q142,""))</f>
      </c>
    </row>
    <row r="143" spans="2:21" ht="6" customHeight="1">
      <c r="B143" s="2"/>
      <c r="C143" s="466" t="s">
        <v>37</v>
      </c>
      <c r="D143" s="467"/>
      <c r="E143" s="468"/>
      <c r="F143" s="470" t="s">
        <v>299</v>
      </c>
      <c r="G143" s="471"/>
      <c r="H143" s="391" t="s">
        <v>300</v>
      </c>
      <c r="I143" s="5" t="s">
        <v>301</v>
      </c>
      <c r="J143" s="475" t="s">
        <v>302</v>
      </c>
      <c r="K143" s="476"/>
      <c r="L143" s="479">
        <v>1</v>
      </c>
      <c r="M143" s="479">
        <v>1.5</v>
      </c>
      <c r="N143" s="479">
        <v>1</v>
      </c>
      <c r="O143" s="479"/>
      <c r="P143" s="479">
        <v>1.5</v>
      </c>
      <c r="Q143" s="480">
        <v>0.4</v>
      </c>
      <c r="R143" s="481">
        <f>IF(OR($Q$13="",COUNT($Q$50,$J$30,$J$31,U143)&lt;4),"",ROUND((3+0.1*SQRT($J$30*$J$31))*$Q$50*0.5*U143,2))</f>
      </c>
      <c r="S143" s="327"/>
      <c r="U143" s="483">
        <f>IF($U$52="","",CHOOSE($U$52,L143,M143,N143,P143,Q143,""))</f>
      </c>
    </row>
    <row r="144" spans="2:21" ht="13.5" customHeight="1">
      <c r="B144" s="2"/>
      <c r="C144" s="469"/>
      <c r="D144" s="467"/>
      <c r="E144" s="468"/>
      <c r="F144" s="472"/>
      <c r="G144" s="473"/>
      <c r="H144" s="474"/>
      <c r="I144" s="36" t="s">
        <v>303</v>
      </c>
      <c r="J144" s="477"/>
      <c r="K144" s="478"/>
      <c r="L144" s="479"/>
      <c r="M144" s="479"/>
      <c r="N144" s="479"/>
      <c r="O144" s="479"/>
      <c r="P144" s="479"/>
      <c r="Q144" s="480"/>
      <c r="R144" s="482"/>
      <c r="S144" s="329"/>
      <c r="U144" s="484"/>
    </row>
    <row r="145" spans="2:21" ht="6" customHeight="1">
      <c r="B145" s="2"/>
      <c r="C145" s="466" t="s">
        <v>38</v>
      </c>
      <c r="D145" s="467"/>
      <c r="E145" s="468"/>
      <c r="F145" s="485" t="s">
        <v>304</v>
      </c>
      <c r="G145" s="486"/>
      <c r="H145" s="488" t="s">
        <v>300</v>
      </c>
      <c r="I145" s="31" t="s">
        <v>301</v>
      </c>
      <c r="J145" s="489" t="s">
        <v>305</v>
      </c>
      <c r="K145" s="490"/>
      <c r="L145" s="479">
        <v>1</v>
      </c>
      <c r="M145" s="479">
        <v>1.5</v>
      </c>
      <c r="N145" s="479">
        <v>0.8</v>
      </c>
      <c r="O145" s="479"/>
      <c r="P145" s="479">
        <v>1.2</v>
      </c>
      <c r="Q145" s="480">
        <v>0.2</v>
      </c>
      <c r="R145" s="481">
        <f>IF(OR($Q$13="",COUNT($J$30,$J$31,U145)&lt;3),"",ROUND((0.1*SQRT($J$30*$J$31))*0.5*U145,2))</f>
      </c>
      <c r="S145" s="327"/>
      <c r="U145" s="483">
        <f>IF($U$52="","",CHOOSE($U$52,L145,M145,N145,P145,Q145,""))</f>
      </c>
    </row>
    <row r="146" spans="2:21" ht="13.5" customHeight="1">
      <c r="B146" s="2"/>
      <c r="C146" s="469"/>
      <c r="D146" s="467"/>
      <c r="E146" s="468"/>
      <c r="F146" s="487"/>
      <c r="G146" s="486"/>
      <c r="H146" s="488"/>
      <c r="I146" s="34" t="s">
        <v>303</v>
      </c>
      <c r="J146" s="489"/>
      <c r="K146" s="490"/>
      <c r="L146" s="479"/>
      <c r="M146" s="479"/>
      <c r="N146" s="479"/>
      <c r="O146" s="479"/>
      <c r="P146" s="479"/>
      <c r="Q146" s="480"/>
      <c r="R146" s="482"/>
      <c r="S146" s="329"/>
      <c r="U146" s="491"/>
    </row>
    <row r="147" spans="2:21" ht="6" customHeight="1">
      <c r="B147" s="2"/>
      <c r="C147" s="466" t="s">
        <v>39</v>
      </c>
      <c r="D147" s="467"/>
      <c r="E147" s="468"/>
      <c r="F147" s="470" t="s">
        <v>304</v>
      </c>
      <c r="G147" s="471"/>
      <c r="H147" s="391" t="s">
        <v>300</v>
      </c>
      <c r="I147" s="5" t="s">
        <v>301</v>
      </c>
      <c r="J147" s="475" t="s">
        <v>305</v>
      </c>
      <c r="K147" s="476"/>
      <c r="L147" s="479">
        <v>1</v>
      </c>
      <c r="M147" s="479">
        <v>1.5</v>
      </c>
      <c r="N147" s="479">
        <v>0.5</v>
      </c>
      <c r="O147" s="479"/>
      <c r="P147" s="493">
        <v>0.75</v>
      </c>
      <c r="Q147" s="494" t="s">
        <v>306</v>
      </c>
      <c r="R147" s="481">
        <f>IF(OR($Q$13="",COUNT($J$30,$J$31,U147)&lt;3),"",ROUND((0.1*SQRT($J$30*$J$31))*0.5*U147,2))</f>
      </c>
      <c r="S147" s="327"/>
      <c r="U147" s="483">
        <f>IF($U$52="","",CHOOSE($U$52,L147,M147,N147,P147,Q147,""))</f>
      </c>
    </row>
    <row r="148" spans="2:21" ht="13.5" customHeight="1">
      <c r="B148" s="2"/>
      <c r="C148" s="469"/>
      <c r="D148" s="467"/>
      <c r="E148" s="468"/>
      <c r="F148" s="472"/>
      <c r="G148" s="473"/>
      <c r="H148" s="474"/>
      <c r="I148" s="36" t="s">
        <v>303</v>
      </c>
      <c r="J148" s="477"/>
      <c r="K148" s="478"/>
      <c r="L148" s="479"/>
      <c r="M148" s="479"/>
      <c r="N148" s="479"/>
      <c r="O148" s="479"/>
      <c r="P148" s="493"/>
      <c r="Q148" s="495"/>
      <c r="R148" s="482"/>
      <c r="S148" s="329"/>
      <c r="U148" s="484"/>
    </row>
    <row r="149" spans="2:21" ht="6" customHeight="1">
      <c r="B149" s="2"/>
      <c r="C149" s="466" t="s">
        <v>307</v>
      </c>
      <c r="D149" s="467"/>
      <c r="E149" s="468"/>
      <c r="F149" s="485" t="s">
        <v>299</v>
      </c>
      <c r="G149" s="486"/>
      <c r="H149" s="488" t="s">
        <v>300</v>
      </c>
      <c r="I149" s="31" t="s">
        <v>301</v>
      </c>
      <c r="J149" s="492" t="s">
        <v>308</v>
      </c>
      <c r="K149" s="490"/>
      <c r="L149" s="479">
        <v>1</v>
      </c>
      <c r="M149" s="479">
        <v>1.1</v>
      </c>
      <c r="N149" s="494" t="s">
        <v>306</v>
      </c>
      <c r="O149" s="496"/>
      <c r="P149" s="498" t="s">
        <v>306</v>
      </c>
      <c r="Q149" s="494" t="s">
        <v>306</v>
      </c>
      <c r="R149" s="481">
        <f>IF(OR($Q$13="",COUNT($Q$50,$J$30,$J$31,U149)&lt;4),"",ROUND((3+0.1*SQRT($J$30*$J$31))*$Q$50*0.25*U149,2))</f>
      </c>
      <c r="S149" s="327"/>
      <c r="U149" s="483">
        <f>IF($U$52="","",CHOOSE($U$52,L149,M149,N149,P149,Q149,""))</f>
      </c>
    </row>
    <row r="150" spans="2:21" ht="13.5" customHeight="1">
      <c r="B150" s="2"/>
      <c r="C150" s="469"/>
      <c r="D150" s="467"/>
      <c r="E150" s="468"/>
      <c r="F150" s="487"/>
      <c r="G150" s="486"/>
      <c r="H150" s="488"/>
      <c r="I150" s="34" t="s">
        <v>303</v>
      </c>
      <c r="J150" s="489"/>
      <c r="K150" s="490"/>
      <c r="L150" s="479"/>
      <c r="M150" s="479"/>
      <c r="N150" s="495"/>
      <c r="O150" s="497"/>
      <c r="P150" s="499"/>
      <c r="Q150" s="495"/>
      <c r="R150" s="482"/>
      <c r="S150" s="329"/>
      <c r="U150" s="484"/>
    </row>
    <row r="151" spans="2:21" ht="6" customHeight="1">
      <c r="B151" s="2"/>
      <c r="C151" s="466" t="s">
        <v>40</v>
      </c>
      <c r="D151" s="467"/>
      <c r="E151" s="468"/>
      <c r="F151" s="470" t="s">
        <v>299</v>
      </c>
      <c r="G151" s="471"/>
      <c r="H151" s="391" t="s">
        <v>300</v>
      </c>
      <c r="I151" s="5" t="s">
        <v>301</v>
      </c>
      <c r="J151" s="322" t="s">
        <v>309</v>
      </c>
      <c r="K151" s="476"/>
      <c r="L151" s="479">
        <v>1</v>
      </c>
      <c r="M151" s="479">
        <v>1.1</v>
      </c>
      <c r="N151" s="494" t="s">
        <v>306</v>
      </c>
      <c r="O151" s="496"/>
      <c r="P151" s="498" t="s">
        <v>306</v>
      </c>
      <c r="Q151" s="494" t="s">
        <v>306</v>
      </c>
      <c r="R151" s="481">
        <f>IF(OR($Q$13="",COUNT($Q$50,$J$30,$J$31,U151)&lt;4),"",ROUND((3+0.1*SQRT($J$30*$J$31))*$Q$50*0.125*U151,2))</f>
      </c>
      <c r="S151" s="327"/>
      <c r="U151" s="483">
        <f>IF($U$52="","",CHOOSE($U$52,L151,M151,N151,P151,Q151,""))</f>
      </c>
    </row>
    <row r="152" spans="2:21" ht="13.5" customHeight="1">
      <c r="B152" s="2"/>
      <c r="C152" s="469"/>
      <c r="D152" s="467"/>
      <c r="E152" s="468"/>
      <c r="F152" s="472"/>
      <c r="G152" s="473"/>
      <c r="H152" s="474"/>
      <c r="I152" s="36" t="s">
        <v>303</v>
      </c>
      <c r="J152" s="477"/>
      <c r="K152" s="478"/>
      <c r="L152" s="479"/>
      <c r="M152" s="479"/>
      <c r="N152" s="495"/>
      <c r="O152" s="497"/>
      <c r="P152" s="499"/>
      <c r="Q152" s="495"/>
      <c r="R152" s="482"/>
      <c r="S152" s="329"/>
      <c r="U152" s="484"/>
    </row>
    <row r="153" spans="2:21" ht="6" customHeight="1">
      <c r="B153" s="2"/>
      <c r="C153" s="466" t="s">
        <v>41</v>
      </c>
      <c r="D153" s="467"/>
      <c r="E153" s="468"/>
      <c r="F153" s="511" t="s">
        <v>310</v>
      </c>
      <c r="G153" s="486"/>
      <c r="H153" s="488" t="s">
        <v>300</v>
      </c>
      <c r="I153" s="31" t="s">
        <v>301</v>
      </c>
      <c r="J153" s="492" t="s">
        <v>311</v>
      </c>
      <c r="K153" s="490"/>
      <c r="L153" s="479">
        <v>1</v>
      </c>
      <c r="M153" s="479">
        <v>1.2</v>
      </c>
      <c r="N153" s="479">
        <v>0.8</v>
      </c>
      <c r="O153" s="479"/>
      <c r="P153" s="493">
        <v>0.96</v>
      </c>
      <c r="Q153" s="480">
        <v>0.2</v>
      </c>
      <c r="R153" s="481">
        <f>IF(OR($Q$13="",COUNT($J$30,$J$31,U153)&lt;3),"",ROUND((2+0.1*SQRT($J$30*$J$31))*0.5*U153,2))</f>
      </c>
      <c r="S153" s="327"/>
      <c r="U153" s="483">
        <f>IF($U$52="","",CHOOSE($U$52,L153,M153,N153,P153,Q153,""))</f>
      </c>
    </row>
    <row r="154" spans="2:21" ht="13.5" customHeight="1" thickBot="1">
      <c r="B154" s="2"/>
      <c r="C154" s="508"/>
      <c r="D154" s="509"/>
      <c r="E154" s="510"/>
      <c r="F154" s="512"/>
      <c r="G154" s="513"/>
      <c r="H154" s="514"/>
      <c r="I154" s="35" t="s">
        <v>303</v>
      </c>
      <c r="J154" s="515"/>
      <c r="K154" s="516"/>
      <c r="L154" s="500"/>
      <c r="M154" s="500"/>
      <c r="N154" s="500"/>
      <c r="O154" s="500"/>
      <c r="P154" s="517"/>
      <c r="Q154" s="518"/>
      <c r="R154" s="519"/>
      <c r="S154" s="520"/>
      <c r="U154" s="484"/>
    </row>
    <row r="155" spans="2:21" ht="18.75" customHeight="1" thickTop="1">
      <c r="B155" s="2"/>
      <c r="C155" s="501" t="s">
        <v>42</v>
      </c>
      <c r="D155" s="502"/>
      <c r="E155" s="503"/>
      <c r="F155" s="504" t="s">
        <v>312</v>
      </c>
      <c r="G155" s="505"/>
      <c r="H155" s="505"/>
      <c r="I155" s="505"/>
      <c r="J155" s="505"/>
      <c r="K155" s="505"/>
      <c r="L155" s="505"/>
      <c r="M155" s="505"/>
      <c r="N155" s="505"/>
      <c r="O155" s="505"/>
      <c r="P155" s="505"/>
      <c r="Q155" s="505"/>
      <c r="R155" s="506">
        <f>IF(Q13="","",IF(COUNT(Q48,J30,J31,U52)&lt;4,0,ROUND(SUM(R142:S154),0)))</f>
      </c>
      <c r="S155" s="507"/>
      <c r="U155" s="80"/>
    </row>
    <row r="156" spans="2:21" ht="18.75" customHeight="1">
      <c r="B156" s="2"/>
      <c r="C156" s="7" t="s">
        <v>65</v>
      </c>
      <c r="D156" s="37"/>
      <c r="E156" s="37"/>
      <c r="F156" s="37"/>
      <c r="G156" s="37"/>
      <c r="H156" s="7"/>
      <c r="I156" s="7"/>
      <c r="J156" s="7"/>
      <c r="K156" s="7"/>
      <c r="L156" s="7"/>
      <c r="M156" s="7"/>
      <c r="N156" s="7"/>
      <c r="O156" s="7"/>
      <c r="P156" s="7"/>
      <c r="Q156" s="7"/>
      <c r="R156" s="7"/>
      <c r="S156" s="7"/>
      <c r="U156" s="80"/>
    </row>
    <row r="157" spans="2:19" ht="18.75" customHeight="1">
      <c r="B157" s="2"/>
      <c r="C157" s="4" t="s">
        <v>66</v>
      </c>
      <c r="D157" s="37"/>
      <c r="E157" s="37"/>
      <c r="F157" s="37"/>
      <c r="G157" s="37"/>
      <c r="H157" s="7"/>
      <c r="I157" s="7"/>
      <c r="J157" s="7"/>
      <c r="K157" s="7"/>
      <c r="L157" s="7"/>
      <c r="M157" s="7"/>
      <c r="N157" s="7"/>
      <c r="O157" s="7"/>
      <c r="P157" s="7"/>
      <c r="Q157" s="7"/>
      <c r="R157" s="7"/>
      <c r="S157" s="7"/>
    </row>
    <row r="158" spans="2:19" ht="18.75" customHeight="1">
      <c r="B158" s="2"/>
      <c r="C158" s="7" t="s">
        <v>67</v>
      </c>
      <c r="D158" s="37"/>
      <c r="E158" s="37"/>
      <c r="F158" s="37"/>
      <c r="G158" s="37"/>
      <c r="H158" s="7"/>
      <c r="I158" s="7"/>
      <c r="J158" s="7"/>
      <c r="K158" s="7"/>
      <c r="L158" s="7"/>
      <c r="M158" s="7"/>
      <c r="N158" s="7"/>
      <c r="O158" s="7"/>
      <c r="P158" s="7"/>
      <c r="Q158" s="7"/>
      <c r="R158" s="7"/>
      <c r="S158" s="7"/>
    </row>
    <row r="159" spans="2:19" ht="18.75" customHeight="1">
      <c r="B159" s="2"/>
      <c r="C159" s="522" t="s">
        <v>68</v>
      </c>
      <c r="D159" s="523"/>
      <c r="E159" s="523"/>
      <c r="F159" s="523"/>
      <c r="G159" s="522" t="s">
        <v>78</v>
      </c>
      <c r="H159" s="523"/>
      <c r="I159" s="523"/>
      <c r="J159" s="523"/>
      <c r="K159" s="523"/>
      <c r="L159" s="523"/>
      <c r="M159" s="523"/>
      <c r="N159" s="523"/>
      <c r="O159" s="523"/>
      <c r="P159" s="523"/>
      <c r="Q159" s="523"/>
      <c r="R159" s="7"/>
      <c r="S159" s="7"/>
    </row>
    <row r="160" spans="2:19" ht="18.75" customHeight="1">
      <c r="B160" s="2"/>
      <c r="C160" s="523"/>
      <c r="D160" s="523"/>
      <c r="E160" s="523"/>
      <c r="F160" s="523"/>
      <c r="G160" s="522" t="s">
        <v>74</v>
      </c>
      <c r="H160" s="523"/>
      <c r="I160" s="523"/>
      <c r="J160" s="523"/>
      <c r="K160" s="522" t="s">
        <v>76</v>
      </c>
      <c r="L160" s="522"/>
      <c r="M160" s="522"/>
      <c r="N160" s="522" t="s">
        <v>77</v>
      </c>
      <c r="O160" s="522"/>
      <c r="P160" s="522"/>
      <c r="Q160" s="522"/>
      <c r="R160" s="7"/>
      <c r="S160" s="7"/>
    </row>
    <row r="161" spans="2:19" ht="18.75" customHeight="1">
      <c r="B161" s="2"/>
      <c r="C161" s="293" t="s">
        <v>69</v>
      </c>
      <c r="D161" s="521"/>
      <c r="E161" s="521"/>
      <c r="F161" s="521"/>
      <c r="G161" s="293">
        <v>2</v>
      </c>
      <c r="H161" s="293"/>
      <c r="I161" s="293"/>
      <c r="J161" s="293"/>
      <c r="K161" s="293">
        <v>2.2</v>
      </c>
      <c r="L161" s="293"/>
      <c r="M161" s="293"/>
      <c r="N161" s="293">
        <v>2.4</v>
      </c>
      <c r="O161" s="293"/>
      <c r="P161" s="293"/>
      <c r="Q161" s="293"/>
      <c r="R161" s="7"/>
      <c r="S161" s="7"/>
    </row>
    <row r="162" spans="2:19" ht="18.75" customHeight="1">
      <c r="B162" s="2"/>
      <c r="C162" s="272" t="s">
        <v>70</v>
      </c>
      <c r="D162" s="524"/>
      <c r="E162" s="524"/>
      <c r="F162" s="524"/>
      <c r="G162" s="272">
        <v>1.5</v>
      </c>
      <c r="H162" s="272"/>
      <c r="I162" s="272"/>
      <c r="J162" s="272"/>
      <c r="K162" s="272">
        <v>1.7</v>
      </c>
      <c r="L162" s="272"/>
      <c r="M162" s="272"/>
      <c r="N162" s="272">
        <v>1.8</v>
      </c>
      <c r="O162" s="272"/>
      <c r="P162" s="272"/>
      <c r="Q162" s="272"/>
      <c r="R162" s="7"/>
      <c r="S162" s="7"/>
    </row>
    <row r="163" spans="2:19" ht="18.75" customHeight="1">
      <c r="B163" s="2"/>
      <c r="C163" s="272" t="s">
        <v>71</v>
      </c>
      <c r="D163" s="524"/>
      <c r="E163" s="524"/>
      <c r="F163" s="524"/>
      <c r="G163" s="272">
        <v>1.2</v>
      </c>
      <c r="H163" s="272"/>
      <c r="I163" s="272"/>
      <c r="J163" s="272"/>
      <c r="K163" s="272">
        <v>1.3</v>
      </c>
      <c r="L163" s="272"/>
      <c r="M163" s="272"/>
      <c r="N163" s="272">
        <v>1.4</v>
      </c>
      <c r="O163" s="272"/>
      <c r="P163" s="272"/>
      <c r="Q163" s="272"/>
      <c r="R163" s="7"/>
      <c r="S163" s="7"/>
    </row>
    <row r="164" spans="2:19" ht="18.75" customHeight="1">
      <c r="B164" s="2"/>
      <c r="C164" s="272" t="s">
        <v>72</v>
      </c>
      <c r="D164" s="524"/>
      <c r="E164" s="524"/>
      <c r="F164" s="524"/>
      <c r="G164" s="272">
        <v>1</v>
      </c>
      <c r="H164" s="272"/>
      <c r="I164" s="272"/>
      <c r="J164" s="272"/>
      <c r="K164" s="272">
        <v>1.1</v>
      </c>
      <c r="L164" s="272"/>
      <c r="M164" s="272"/>
      <c r="N164" s="272">
        <v>1.2</v>
      </c>
      <c r="O164" s="272"/>
      <c r="P164" s="272"/>
      <c r="Q164" s="272"/>
      <c r="R164" s="7"/>
      <c r="S164" s="7"/>
    </row>
    <row r="165" spans="2:19" ht="18.75" customHeight="1">
      <c r="B165" s="2"/>
      <c r="C165" s="306" t="s">
        <v>73</v>
      </c>
      <c r="D165" s="525"/>
      <c r="E165" s="525"/>
      <c r="F165" s="525"/>
      <c r="G165" s="306" t="s">
        <v>75</v>
      </c>
      <c r="H165" s="306"/>
      <c r="I165" s="306"/>
      <c r="J165" s="306"/>
      <c r="K165" s="306">
        <v>1</v>
      </c>
      <c r="L165" s="306"/>
      <c r="M165" s="306"/>
      <c r="N165" s="306">
        <v>1</v>
      </c>
      <c r="O165" s="306"/>
      <c r="P165" s="306"/>
      <c r="Q165" s="306"/>
      <c r="R165" s="7"/>
      <c r="S165" s="7"/>
    </row>
    <row r="166" spans="2:19" ht="18.75" customHeight="1">
      <c r="B166" s="2"/>
      <c r="C166" s="7" t="s">
        <v>79</v>
      </c>
      <c r="D166" s="37"/>
      <c r="E166" s="37"/>
      <c r="F166" s="37"/>
      <c r="G166" s="37"/>
      <c r="H166" s="7"/>
      <c r="I166" s="7"/>
      <c r="J166" s="7"/>
      <c r="K166" s="7"/>
      <c r="L166" s="7"/>
      <c r="M166" s="7"/>
      <c r="N166" s="7"/>
      <c r="O166" s="7"/>
      <c r="P166" s="7"/>
      <c r="Q166" s="7"/>
      <c r="R166" s="7"/>
      <c r="S166" s="7"/>
    </row>
    <row r="167" spans="2:19" ht="18.75" customHeight="1">
      <c r="B167" s="2"/>
      <c r="C167" s="7" t="s">
        <v>80</v>
      </c>
      <c r="D167" s="37"/>
      <c r="E167" s="37"/>
      <c r="F167" s="37"/>
      <c r="G167" s="37"/>
      <c r="H167" s="7"/>
      <c r="I167" s="7"/>
      <c r="J167" s="7"/>
      <c r="K167" s="7"/>
      <c r="L167" s="7"/>
      <c r="M167" s="7"/>
      <c r="N167" s="7"/>
      <c r="O167" s="7"/>
      <c r="P167" s="7"/>
      <c r="Q167" s="7"/>
      <c r="R167" s="7"/>
      <c r="S167" s="7"/>
    </row>
    <row r="168" spans="2:19" ht="18.75" customHeight="1">
      <c r="B168" s="2"/>
      <c r="C168" s="522" t="s">
        <v>81</v>
      </c>
      <c r="D168" s="522"/>
      <c r="E168" s="522"/>
      <c r="F168" s="522"/>
      <c r="G168" s="522" t="s">
        <v>313</v>
      </c>
      <c r="H168" s="522"/>
      <c r="I168" s="522"/>
      <c r="J168" s="522"/>
      <c r="K168" s="7"/>
      <c r="L168" s="7"/>
      <c r="M168" s="7"/>
      <c r="N168" s="7"/>
      <c r="O168" s="7"/>
      <c r="P168" s="7"/>
      <c r="Q168" s="7"/>
      <c r="R168" s="7"/>
      <c r="S168" s="7"/>
    </row>
    <row r="169" spans="2:19" ht="18.75" customHeight="1">
      <c r="B169" s="2"/>
      <c r="C169" s="522" t="s">
        <v>82</v>
      </c>
      <c r="D169" s="522"/>
      <c r="E169" s="522"/>
      <c r="F169" s="522"/>
      <c r="G169" s="528">
        <v>2</v>
      </c>
      <c r="H169" s="528"/>
      <c r="I169" s="528"/>
      <c r="J169" s="528"/>
      <c r="K169" s="7"/>
      <c r="L169" s="7"/>
      <c r="M169" s="7"/>
      <c r="N169" s="7"/>
      <c r="O169" s="7"/>
      <c r="P169" s="7"/>
      <c r="Q169" s="7"/>
      <c r="R169" s="7"/>
      <c r="S169" s="7"/>
    </row>
    <row r="170" spans="2:19" ht="18.75" customHeight="1">
      <c r="B170" s="2"/>
      <c r="C170" s="522" t="s">
        <v>102</v>
      </c>
      <c r="D170" s="522"/>
      <c r="E170" s="522"/>
      <c r="F170" s="522"/>
      <c r="G170" s="528">
        <v>1.5</v>
      </c>
      <c r="H170" s="528"/>
      <c r="I170" s="528"/>
      <c r="J170" s="528"/>
      <c r="K170" s="7"/>
      <c r="L170" s="7"/>
      <c r="M170" s="7"/>
      <c r="N170" s="7"/>
      <c r="O170" s="7"/>
      <c r="P170" s="7"/>
      <c r="Q170" s="7"/>
      <c r="R170" s="7"/>
      <c r="S170" s="7"/>
    </row>
    <row r="171" spans="2:19" ht="18.75" customHeight="1">
      <c r="B171" s="2"/>
      <c r="C171" s="522" t="s">
        <v>97</v>
      </c>
      <c r="D171" s="522"/>
      <c r="E171" s="522"/>
      <c r="F171" s="522"/>
      <c r="G171" s="528">
        <v>1.2</v>
      </c>
      <c r="H171" s="528"/>
      <c r="I171" s="528"/>
      <c r="J171" s="528"/>
      <c r="K171" s="7"/>
      <c r="L171" s="7"/>
      <c r="M171" s="7"/>
      <c r="N171" s="7"/>
      <c r="O171" s="7"/>
      <c r="P171" s="7"/>
      <c r="Q171" s="7"/>
      <c r="R171" s="7"/>
      <c r="S171" s="7"/>
    </row>
    <row r="172" spans="2:19" ht="18.75" customHeight="1">
      <c r="B172" s="2"/>
      <c r="C172" s="7"/>
      <c r="D172" s="37"/>
      <c r="E172" s="37"/>
      <c r="F172" s="37"/>
      <c r="G172" s="37"/>
      <c r="H172" s="7"/>
      <c r="I172" s="7"/>
      <c r="J172" s="7"/>
      <c r="K172" s="7"/>
      <c r="L172" s="7"/>
      <c r="M172" s="7"/>
      <c r="N172" s="7"/>
      <c r="O172" s="7"/>
      <c r="P172" s="7"/>
      <c r="Q172" s="7"/>
      <c r="R172" s="7"/>
      <c r="S172" s="7"/>
    </row>
    <row r="173" spans="2:19" ht="18.75" customHeight="1">
      <c r="B173" s="4" t="s">
        <v>56</v>
      </c>
      <c r="C173" s="4" t="s">
        <v>328</v>
      </c>
      <c r="D173" s="7"/>
      <c r="E173" s="7"/>
      <c r="F173" s="7"/>
      <c r="G173" s="7"/>
      <c r="H173" s="7"/>
      <c r="I173" s="7"/>
      <c r="J173" s="7"/>
      <c r="K173" s="7"/>
      <c r="L173" s="7"/>
      <c r="M173" s="7"/>
      <c r="N173" s="7"/>
      <c r="O173" s="7"/>
      <c r="P173" s="7"/>
      <c r="Q173" s="7"/>
      <c r="R173" s="7"/>
      <c r="S173" s="7"/>
    </row>
    <row r="174" spans="2:19" ht="18.75" customHeight="1">
      <c r="B174" s="7"/>
      <c r="C174" s="7" t="s">
        <v>323</v>
      </c>
      <c r="D174" s="7"/>
      <c r="E174" s="7"/>
      <c r="F174" s="7"/>
      <c r="G174" s="7"/>
      <c r="H174" s="7"/>
      <c r="I174" s="7"/>
      <c r="J174" s="7"/>
      <c r="K174" s="7"/>
      <c r="L174" s="7"/>
      <c r="M174" s="7"/>
      <c r="N174" s="7"/>
      <c r="O174" s="7"/>
      <c r="P174" s="7"/>
      <c r="Q174" s="7"/>
      <c r="R174" s="7"/>
      <c r="S174" s="7"/>
    </row>
    <row r="175" spans="2:19" ht="18.75" customHeight="1">
      <c r="B175" s="7"/>
      <c r="C175" s="4" t="s">
        <v>324</v>
      </c>
      <c r="D175" s="4"/>
      <c r="E175" s="7"/>
      <c r="F175" s="7"/>
      <c r="G175" s="7"/>
      <c r="H175" s="7"/>
      <c r="I175" s="7"/>
      <c r="J175" s="7"/>
      <c r="K175" s="7"/>
      <c r="L175" s="7"/>
      <c r="M175" s="7"/>
      <c r="N175" s="7"/>
      <c r="O175" s="7"/>
      <c r="P175" s="7"/>
      <c r="Q175" s="7"/>
      <c r="R175" s="7"/>
      <c r="S175" s="7"/>
    </row>
    <row r="176" spans="2:19" ht="18.75" customHeight="1">
      <c r="B176" s="7"/>
      <c r="C176" s="7" t="s">
        <v>57</v>
      </c>
      <c r="D176" s="7"/>
      <c r="E176" s="7"/>
      <c r="F176" s="7"/>
      <c r="G176" s="7"/>
      <c r="H176" s="7"/>
      <c r="I176" s="7"/>
      <c r="J176" s="7"/>
      <c r="K176" s="7"/>
      <c r="L176" s="7"/>
      <c r="M176" s="7"/>
      <c r="N176" s="7"/>
      <c r="O176" s="7"/>
      <c r="P176" s="7"/>
      <c r="Q176" s="7"/>
      <c r="R176" s="7"/>
      <c r="S176" s="7"/>
    </row>
    <row r="177" spans="2:19" ht="18.75" customHeight="1">
      <c r="B177" s="7"/>
      <c r="C177" s="4" t="s">
        <v>329</v>
      </c>
      <c r="D177" s="7"/>
      <c r="E177" s="7"/>
      <c r="F177" s="7"/>
      <c r="G177" s="7"/>
      <c r="H177" s="7"/>
      <c r="I177" s="7"/>
      <c r="J177" s="7"/>
      <c r="K177" s="7"/>
      <c r="L177" s="7"/>
      <c r="M177" s="7"/>
      <c r="N177" s="7"/>
      <c r="O177" s="7"/>
      <c r="P177" s="7"/>
      <c r="Q177" s="7"/>
      <c r="R177" s="7"/>
      <c r="S177" s="7"/>
    </row>
    <row r="178" spans="2:19" ht="18.75" customHeight="1">
      <c r="B178" s="7"/>
      <c r="C178" s="197" t="s">
        <v>43</v>
      </c>
      <c r="D178" s="540"/>
      <c r="E178" s="540"/>
      <c r="F178" s="540"/>
      <c r="G178" s="541"/>
      <c r="H178" s="526" t="s">
        <v>325</v>
      </c>
      <c r="I178" s="527"/>
      <c r="J178" s="527"/>
      <c r="K178" s="527"/>
      <c r="L178" s="526" t="s">
        <v>330</v>
      </c>
      <c r="M178" s="527"/>
      <c r="N178" s="527"/>
      <c r="O178" s="527"/>
      <c r="P178" s="526" t="s">
        <v>326</v>
      </c>
      <c r="Q178" s="527"/>
      <c r="R178" s="527"/>
      <c r="S178" s="527"/>
    </row>
    <row r="179" spans="2:19" ht="18.75" customHeight="1">
      <c r="B179" s="7"/>
      <c r="C179" s="378" t="s">
        <v>266</v>
      </c>
      <c r="D179" s="385"/>
      <c r="E179" s="530" t="s">
        <v>267</v>
      </c>
      <c r="F179" s="538"/>
      <c r="G179" s="539"/>
      <c r="H179" s="529">
        <v>150000</v>
      </c>
      <c r="I179" s="529"/>
      <c r="J179" s="529"/>
      <c r="K179" s="529"/>
      <c r="L179" s="529">
        <v>150000</v>
      </c>
      <c r="M179" s="529"/>
      <c r="N179" s="529"/>
      <c r="O179" s="529"/>
      <c r="P179" s="529">
        <v>240000</v>
      </c>
      <c r="Q179" s="529"/>
      <c r="R179" s="529"/>
      <c r="S179" s="529"/>
    </row>
    <row r="180" spans="2:19" ht="18.75" customHeight="1">
      <c r="B180" s="7"/>
      <c r="C180" s="381"/>
      <c r="D180" s="392"/>
      <c r="E180" s="530" t="s">
        <v>268</v>
      </c>
      <c r="F180" s="531"/>
      <c r="G180" s="532"/>
      <c r="H180" s="533">
        <v>180000</v>
      </c>
      <c r="I180" s="534"/>
      <c r="J180" s="534"/>
      <c r="K180" s="535"/>
      <c r="L180" s="533">
        <v>180000</v>
      </c>
      <c r="M180" s="534"/>
      <c r="N180" s="534"/>
      <c r="O180" s="535"/>
      <c r="P180" s="533">
        <v>290000</v>
      </c>
      <c r="Q180" s="534"/>
      <c r="R180" s="534"/>
      <c r="S180" s="535"/>
    </row>
    <row r="181" spans="2:19" ht="18.75" customHeight="1">
      <c r="B181" s="7"/>
      <c r="C181" s="381"/>
      <c r="D181" s="392"/>
      <c r="E181" s="530" t="s">
        <v>269</v>
      </c>
      <c r="F181" s="531"/>
      <c r="G181" s="532"/>
      <c r="H181" s="533">
        <v>200000</v>
      </c>
      <c r="I181" s="534"/>
      <c r="J181" s="534"/>
      <c r="K181" s="535"/>
      <c r="L181" s="533">
        <v>200000</v>
      </c>
      <c r="M181" s="534"/>
      <c r="N181" s="534"/>
      <c r="O181" s="535"/>
      <c r="P181" s="533">
        <v>320000</v>
      </c>
      <c r="Q181" s="534"/>
      <c r="R181" s="534"/>
      <c r="S181" s="535"/>
    </row>
    <row r="182" spans="2:19" ht="18.75" customHeight="1">
      <c r="B182" s="7"/>
      <c r="C182" s="381"/>
      <c r="D182" s="392"/>
      <c r="E182" s="530" t="s">
        <v>270</v>
      </c>
      <c r="F182" s="531"/>
      <c r="G182" s="532"/>
      <c r="H182" s="533">
        <v>230000</v>
      </c>
      <c r="I182" s="534"/>
      <c r="J182" s="534"/>
      <c r="K182" s="535"/>
      <c r="L182" s="533">
        <v>230000</v>
      </c>
      <c r="M182" s="534"/>
      <c r="N182" s="534"/>
      <c r="O182" s="535"/>
      <c r="P182" s="533">
        <v>370000</v>
      </c>
      <c r="Q182" s="534"/>
      <c r="R182" s="534"/>
      <c r="S182" s="535"/>
    </row>
    <row r="183" spans="2:19" ht="18.75" customHeight="1">
      <c r="B183" s="7"/>
      <c r="C183" s="381"/>
      <c r="D183" s="392"/>
      <c r="E183" s="542" t="s">
        <v>271</v>
      </c>
      <c r="F183" s="531"/>
      <c r="G183" s="532"/>
      <c r="H183" s="533">
        <v>250000</v>
      </c>
      <c r="I183" s="534"/>
      <c r="J183" s="534"/>
      <c r="K183" s="535"/>
      <c r="L183" s="533">
        <v>250000</v>
      </c>
      <c r="M183" s="534"/>
      <c r="N183" s="534"/>
      <c r="O183" s="535"/>
      <c r="P183" s="533">
        <v>400000</v>
      </c>
      <c r="Q183" s="534"/>
      <c r="R183" s="534"/>
      <c r="S183" s="535"/>
    </row>
    <row r="184" spans="2:19" ht="18.75" customHeight="1">
      <c r="B184" s="7"/>
      <c r="C184" s="381"/>
      <c r="D184" s="392"/>
      <c r="E184" s="542" t="s">
        <v>272</v>
      </c>
      <c r="F184" s="538"/>
      <c r="G184" s="539"/>
      <c r="H184" s="529">
        <v>280000</v>
      </c>
      <c r="I184" s="529"/>
      <c r="J184" s="529"/>
      <c r="K184" s="529"/>
      <c r="L184" s="529">
        <v>280000</v>
      </c>
      <c r="M184" s="529"/>
      <c r="N184" s="529"/>
      <c r="O184" s="529"/>
      <c r="P184" s="529">
        <v>450000</v>
      </c>
      <c r="Q184" s="529"/>
      <c r="R184" s="529"/>
      <c r="S184" s="529"/>
    </row>
    <row r="185" spans="2:19" ht="18.75" customHeight="1">
      <c r="B185" s="7"/>
      <c r="C185" s="381"/>
      <c r="D185" s="392"/>
      <c r="E185" s="542" t="s">
        <v>273</v>
      </c>
      <c r="F185" s="538"/>
      <c r="G185" s="539"/>
      <c r="H185" s="529">
        <v>300000</v>
      </c>
      <c r="I185" s="529"/>
      <c r="J185" s="529"/>
      <c r="K185" s="529"/>
      <c r="L185" s="529">
        <v>300000</v>
      </c>
      <c r="M185" s="529"/>
      <c r="N185" s="529"/>
      <c r="O185" s="529"/>
      <c r="P185" s="529">
        <v>480000</v>
      </c>
      <c r="Q185" s="529"/>
      <c r="R185" s="529"/>
      <c r="S185" s="529"/>
    </row>
    <row r="186" spans="2:19" ht="18.75" customHeight="1">
      <c r="B186" s="7"/>
      <c r="C186" s="381"/>
      <c r="D186" s="392"/>
      <c r="E186" s="542" t="s">
        <v>274</v>
      </c>
      <c r="F186" s="538"/>
      <c r="G186" s="539"/>
      <c r="H186" s="529">
        <v>350000</v>
      </c>
      <c r="I186" s="529"/>
      <c r="J186" s="529"/>
      <c r="K186" s="529"/>
      <c r="L186" s="529">
        <v>350000</v>
      </c>
      <c r="M186" s="529"/>
      <c r="N186" s="529"/>
      <c r="O186" s="529"/>
      <c r="P186" s="529">
        <v>560000</v>
      </c>
      <c r="Q186" s="529"/>
      <c r="R186" s="529"/>
      <c r="S186" s="529"/>
    </row>
    <row r="187" spans="2:19" ht="18.75" customHeight="1">
      <c r="B187" s="7"/>
      <c r="C187" s="536"/>
      <c r="D187" s="537"/>
      <c r="E187" s="530" t="s">
        <v>275</v>
      </c>
      <c r="F187" s="538"/>
      <c r="G187" s="539"/>
      <c r="H187" s="529">
        <v>400000</v>
      </c>
      <c r="I187" s="529"/>
      <c r="J187" s="529"/>
      <c r="K187" s="529"/>
      <c r="L187" s="529">
        <v>400000</v>
      </c>
      <c r="M187" s="529"/>
      <c r="N187" s="529"/>
      <c r="O187" s="529"/>
      <c r="P187" s="529">
        <v>640000</v>
      </c>
      <c r="Q187" s="529"/>
      <c r="R187" s="529"/>
      <c r="S187" s="529"/>
    </row>
    <row r="188" spans="2:19" ht="18.75" customHeight="1">
      <c r="B188" s="7"/>
      <c r="C188" s="33" t="s">
        <v>276</v>
      </c>
      <c r="D188" s="7" t="s">
        <v>277</v>
      </c>
      <c r="E188" s="7"/>
      <c r="F188" s="7"/>
      <c r="G188" s="7"/>
      <c r="H188" s="7"/>
      <c r="I188" s="7"/>
      <c r="J188" s="7"/>
      <c r="K188" s="7"/>
      <c r="L188" s="7"/>
      <c r="M188" s="7"/>
      <c r="N188" s="7"/>
      <c r="O188" s="7"/>
      <c r="P188" s="7"/>
      <c r="Q188" s="7"/>
      <c r="R188" s="7"/>
      <c r="S188" s="7"/>
    </row>
    <row r="189" spans="2:19" ht="18.75" customHeight="1">
      <c r="B189" s="7"/>
      <c r="C189" s="33" t="s">
        <v>276</v>
      </c>
      <c r="D189" s="7" t="s">
        <v>327</v>
      </c>
      <c r="E189" s="7"/>
      <c r="F189" s="7"/>
      <c r="G189" s="7"/>
      <c r="H189" s="7"/>
      <c r="I189" s="7"/>
      <c r="J189" s="7"/>
      <c r="K189" s="7"/>
      <c r="L189" s="7"/>
      <c r="M189" s="7"/>
      <c r="N189" s="7"/>
      <c r="O189" s="7"/>
      <c r="P189" s="7"/>
      <c r="Q189" s="7"/>
      <c r="R189" s="7"/>
      <c r="S189" s="7"/>
    </row>
    <row r="190" spans="2:19" ht="18.75" customHeight="1">
      <c r="B190" s="7"/>
      <c r="C190" s="33" t="s">
        <v>276</v>
      </c>
      <c r="D190" s="7" t="s">
        <v>58</v>
      </c>
      <c r="E190" s="7"/>
      <c r="F190" s="7"/>
      <c r="G190" s="7"/>
      <c r="H190" s="7"/>
      <c r="I190" s="7"/>
      <c r="J190" s="7"/>
      <c r="K190" s="7"/>
      <c r="L190" s="7"/>
      <c r="M190" s="7"/>
      <c r="N190" s="7"/>
      <c r="O190" s="7"/>
      <c r="P190" s="7"/>
      <c r="Q190" s="7"/>
      <c r="R190" s="7"/>
      <c r="S190" s="7"/>
    </row>
    <row r="191" spans="2:19" ht="18.75" customHeight="1">
      <c r="B191" s="7"/>
      <c r="C191" s="33"/>
      <c r="D191" s="7"/>
      <c r="E191" s="7"/>
      <c r="F191" s="7"/>
      <c r="G191" s="7"/>
      <c r="H191" s="7"/>
      <c r="I191" s="7"/>
      <c r="J191" s="7"/>
      <c r="K191" s="7"/>
      <c r="L191" s="7"/>
      <c r="M191" s="7"/>
      <c r="N191" s="7"/>
      <c r="O191" s="7"/>
      <c r="P191" s="7"/>
      <c r="Q191" s="7"/>
      <c r="R191" s="7"/>
      <c r="S191" s="7"/>
    </row>
    <row r="192" spans="2:19" ht="18.75" customHeight="1">
      <c r="B192" s="7"/>
      <c r="C192" s="7"/>
      <c r="D192" s="7"/>
      <c r="E192" s="7"/>
      <c r="F192" s="7"/>
      <c r="G192" s="7"/>
      <c r="H192" s="7"/>
      <c r="I192" s="7"/>
      <c r="J192" s="7"/>
      <c r="K192" s="7"/>
      <c r="L192" s="7"/>
      <c r="M192" s="7"/>
      <c r="N192" s="7"/>
      <c r="O192" s="7"/>
      <c r="P192" s="7"/>
      <c r="Q192" s="7"/>
      <c r="R192" s="7"/>
      <c r="S192" s="7"/>
    </row>
    <row r="193" spans="23:33" ht="21" customHeight="1">
      <c r="W193" s="68" t="s">
        <v>101</v>
      </c>
      <c r="X193" s="74">
        <v>2</v>
      </c>
      <c r="AC193" s="59">
        <v>0.6</v>
      </c>
      <c r="AD193" s="60">
        <v>0.7</v>
      </c>
      <c r="AE193" s="60">
        <v>0.72</v>
      </c>
      <c r="AF193" s="60">
        <v>0.76</v>
      </c>
      <c r="AG193" s="61">
        <v>0.9</v>
      </c>
    </row>
    <row r="194" spans="23:33" ht="21" customHeight="1">
      <c r="W194" s="69" t="s">
        <v>99</v>
      </c>
      <c r="X194" s="75">
        <v>1.5</v>
      </c>
      <c r="AC194" s="71">
        <v>1</v>
      </c>
      <c r="AD194" s="66">
        <v>1</v>
      </c>
      <c r="AE194" s="66">
        <v>2</v>
      </c>
      <c r="AF194" s="66">
        <v>2</v>
      </c>
      <c r="AG194" s="67">
        <v>3</v>
      </c>
    </row>
    <row r="195" spans="23:32" ht="21" customHeight="1">
      <c r="W195" s="70" t="s">
        <v>100</v>
      </c>
      <c r="X195" s="76">
        <v>1.2</v>
      </c>
      <c r="AA195" s="59">
        <v>0</v>
      </c>
      <c r="AB195" s="61">
        <v>1</v>
      </c>
      <c r="AC195" s="63"/>
      <c r="AD195" s="1">
        <v>1</v>
      </c>
      <c r="AE195" s="1">
        <v>2</v>
      </c>
      <c r="AF195" s="1">
        <v>3</v>
      </c>
    </row>
    <row r="196" spans="23:32" ht="21" customHeight="1">
      <c r="W196" s="72"/>
      <c r="X196" s="72"/>
      <c r="AA196" s="62">
        <v>0.411</v>
      </c>
      <c r="AB196" s="64">
        <v>2</v>
      </c>
      <c r="AC196" s="63">
        <v>1</v>
      </c>
      <c r="AD196" s="59">
        <v>2</v>
      </c>
      <c r="AE196" s="60">
        <v>2.2</v>
      </c>
      <c r="AF196" s="61">
        <v>2.4</v>
      </c>
    </row>
    <row r="197" spans="27:32" ht="21" customHeight="1">
      <c r="AA197" s="62">
        <v>0.511</v>
      </c>
      <c r="AB197" s="64">
        <v>3</v>
      </c>
      <c r="AC197" s="63">
        <v>2</v>
      </c>
      <c r="AD197" s="62">
        <v>1.5</v>
      </c>
      <c r="AE197" s="63">
        <v>1.7</v>
      </c>
      <c r="AF197" s="64">
        <v>1.8</v>
      </c>
    </row>
    <row r="198" spans="27:32" ht="21" customHeight="1">
      <c r="AA198" s="62">
        <v>0.611</v>
      </c>
      <c r="AB198" s="64">
        <v>4</v>
      </c>
      <c r="AC198" s="63">
        <v>3</v>
      </c>
      <c r="AD198" s="62">
        <v>1.2</v>
      </c>
      <c r="AE198" s="63">
        <v>1.3</v>
      </c>
      <c r="AF198" s="64">
        <v>1.4</v>
      </c>
    </row>
    <row r="199" spans="27:32" ht="21" customHeight="1">
      <c r="AA199" s="62">
        <v>0.721</v>
      </c>
      <c r="AB199" s="64">
        <v>5</v>
      </c>
      <c r="AC199" s="63">
        <v>4</v>
      </c>
      <c r="AD199" s="62">
        <v>1</v>
      </c>
      <c r="AE199" s="63">
        <v>1.1</v>
      </c>
      <c r="AF199" s="64">
        <v>1.2</v>
      </c>
    </row>
    <row r="200" spans="27:32" ht="21" customHeight="1">
      <c r="AA200" s="71">
        <v>0.9</v>
      </c>
      <c r="AB200" s="67">
        <v>5</v>
      </c>
      <c r="AC200" s="63">
        <v>5</v>
      </c>
      <c r="AD200" s="65" t="s">
        <v>75</v>
      </c>
      <c r="AE200" s="66">
        <v>1</v>
      </c>
      <c r="AF200" s="67">
        <v>1</v>
      </c>
    </row>
    <row r="201" ht="21" customHeight="1">
      <c r="AC201" s="63"/>
    </row>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sheetData>
  <sheetProtection sheet="1"/>
  <mergeCells count="480">
    <mergeCell ref="R127:S127"/>
    <mergeCell ref="C128:E128"/>
    <mergeCell ref="F128:L128"/>
    <mergeCell ref="N128:O128"/>
    <mergeCell ref="P128:Q128"/>
    <mergeCell ref="R128:S128"/>
    <mergeCell ref="N127:O127"/>
    <mergeCell ref="P127:Q127"/>
    <mergeCell ref="P125:Q125"/>
    <mergeCell ref="R125:S125"/>
    <mergeCell ref="C126:E126"/>
    <mergeCell ref="F126:L126"/>
    <mergeCell ref="N126:O126"/>
    <mergeCell ref="P126:Q126"/>
    <mergeCell ref="R126:S126"/>
    <mergeCell ref="C123:E123"/>
    <mergeCell ref="F123:L123"/>
    <mergeCell ref="N123:O123"/>
    <mergeCell ref="P123:Q123"/>
    <mergeCell ref="R123:S123"/>
    <mergeCell ref="C124:E124"/>
    <mergeCell ref="F124:L124"/>
    <mergeCell ref="N124:O124"/>
    <mergeCell ref="P124:Q124"/>
    <mergeCell ref="R124:S124"/>
    <mergeCell ref="C121:E121"/>
    <mergeCell ref="F121:L121"/>
    <mergeCell ref="N121:O121"/>
    <mergeCell ref="P121:Q121"/>
    <mergeCell ref="R121:S121"/>
    <mergeCell ref="C122:E122"/>
    <mergeCell ref="F122:L122"/>
    <mergeCell ref="N122:O122"/>
    <mergeCell ref="P122:Q122"/>
    <mergeCell ref="R122:S122"/>
    <mergeCell ref="C119:E119"/>
    <mergeCell ref="F119:L119"/>
    <mergeCell ref="N119:O119"/>
    <mergeCell ref="P119:Q119"/>
    <mergeCell ref="R119:S119"/>
    <mergeCell ref="C120:E120"/>
    <mergeCell ref="F120:L120"/>
    <mergeCell ref="N120:O120"/>
    <mergeCell ref="P120:Q120"/>
    <mergeCell ref="R120:S120"/>
    <mergeCell ref="C117:E117"/>
    <mergeCell ref="F117:L117"/>
    <mergeCell ref="N117:O117"/>
    <mergeCell ref="P117:Q117"/>
    <mergeCell ref="R117:S117"/>
    <mergeCell ref="C118:E118"/>
    <mergeCell ref="F118:L118"/>
    <mergeCell ref="N118:O118"/>
    <mergeCell ref="P118:Q118"/>
    <mergeCell ref="R118:S118"/>
    <mergeCell ref="R115:S115"/>
    <mergeCell ref="C116:E116"/>
    <mergeCell ref="F116:L116"/>
    <mergeCell ref="N116:O116"/>
    <mergeCell ref="P116:Q116"/>
    <mergeCell ref="R116:S116"/>
    <mergeCell ref="C132:L132"/>
    <mergeCell ref="M132:Q132"/>
    <mergeCell ref="R132:S132"/>
    <mergeCell ref="C133:L133"/>
    <mergeCell ref="M133:Q133"/>
    <mergeCell ref="R133:S133"/>
    <mergeCell ref="F130:L130"/>
    <mergeCell ref="N130:O130"/>
    <mergeCell ref="P130:Q130"/>
    <mergeCell ref="R130:S130"/>
    <mergeCell ref="F131:L131"/>
    <mergeCell ref="N131:O131"/>
    <mergeCell ref="P131:Q131"/>
    <mergeCell ref="R131:S131"/>
    <mergeCell ref="R129:S129"/>
    <mergeCell ref="C109:E109"/>
    <mergeCell ref="F109:L109"/>
    <mergeCell ref="N109:O109"/>
    <mergeCell ref="P109:Q109"/>
    <mergeCell ref="R109:S109"/>
    <mergeCell ref="F127:L127"/>
    <mergeCell ref="C115:E115"/>
    <mergeCell ref="F115:L115"/>
    <mergeCell ref="N115:O115"/>
    <mergeCell ref="C99:E99"/>
    <mergeCell ref="F99:L99"/>
    <mergeCell ref="N99:O99"/>
    <mergeCell ref="P99:Q99"/>
    <mergeCell ref="R99:S99"/>
    <mergeCell ref="C100:E100"/>
    <mergeCell ref="F100:L100"/>
    <mergeCell ref="N100:O100"/>
    <mergeCell ref="P100:Q100"/>
    <mergeCell ref="R100:S100"/>
    <mergeCell ref="C101:E101"/>
    <mergeCell ref="F101:L101"/>
    <mergeCell ref="N101:O101"/>
    <mergeCell ref="P101:Q101"/>
    <mergeCell ref="R101:S101"/>
    <mergeCell ref="C102:E102"/>
    <mergeCell ref="F102:L102"/>
    <mergeCell ref="N102:O102"/>
    <mergeCell ref="P102:Q102"/>
    <mergeCell ref="R102:S102"/>
    <mergeCell ref="R110:S110"/>
    <mergeCell ref="F114:L114"/>
    <mergeCell ref="N114:O114"/>
    <mergeCell ref="P114:Q114"/>
    <mergeCell ref="R114:S114"/>
    <mergeCell ref="R107:S107"/>
    <mergeCell ref="F108:L108"/>
    <mergeCell ref="N108:O108"/>
    <mergeCell ref="P108:Q108"/>
    <mergeCell ref="R108:S108"/>
    <mergeCell ref="C103:L103"/>
    <mergeCell ref="M103:Q103"/>
    <mergeCell ref="R103:S103"/>
    <mergeCell ref="P106:Q106"/>
    <mergeCell ref="R106:S106"/>
    <mergeCell ref="P98:Q98"/>
    <mergeCell ref="R98:S98"/>
    <mergeCell ref="C98:E98"/>
    <mergeCell ref="F98:L98"/>
    <mergeCell ref="N98:O98"/>
    <mergeCell ref="C106:E106"/>
    <mergeCell ref="F106:L106"/>
    <mergeCell ref="N106:O106"/>
    <mergeCell ref="C107:E107"/>
    <mergeCell ref="C108:E108"/>
    <mergeCell ref="C114:E114"/>
    <mergeCell ref="C110:L110"/>
    <mergeCell ref="M110:Q110"/>
    <mergeCell ref="F107:L107"/>
    <mergeCell ref="N107:O107"/>
    <mergeCell ref="P107:Q107"/>
    <mergeCell ref="C125:E125"/>
    <mergeCell ref="F125:L125"/>
    <mergeCell ref="N125:O125"/>
    <mergeCell ref="C127:E127"/>
    <mergeCell ref="C129:E129"/>
    <mergeCell ref="F129:L129"/>
    <mergeCell ref="N129:O129"/>
    <mergeCell ref="P129:Q129"/>
    <mergeCell ref="P115:Q115"/>
    <mergeCell ref="E187:G187"/>
    <mergeCell ref="H187:K187"/>
    <mergeCell ref="L187:O187"/>
    <mergeCell ref="P187:S187"/>
    <mergeCell ref="E185:G185"/>
    <mergeCell ref="H185:K185"/>
    <mergeCell ref="L185:O185"/>
    <mergeCell ref="P185:S185"/>
    <mergeCell ref="E186:G186"/>
    <mergeCell ref="H186:K186"/>
    <mergeCell ref="L186:O186"/>
    <mergeCell ref="P186:S186"/>
    <mergeCell ref="E183:G183"/>
    <mergeCell ref="H183:K183"/>
    <mergeCell ref="L183:O183"/>
    <mergeCell ref="P183:S183"/>
    <mergeCell ref="E184:G184"/>
    <mergeCell ref="H184:K184"/>
    <mergeCell ref="P184:S184"/>
    <mergeCell ref="P181:S181"/>
    <mergeCell ref="E182:G182"/>
    <mergeCell ref="H182:K182"/>
    <mergeCell ref="L182:O182"/>
    <mergeCell ref="P182:S182"/>
    <mergeCell ref="H181:K181"/>
    <mergeCell ref="L181:O181"/>
    <mergeCell ref="C178:G178"/>
    <mergeCell ref="H178:K178"/>
    <mergeCell ref="L178:O178"/>
    <mergeCell ref="L184:O184"/>
    <mergeCell ref="P179:S179"/>
    <mergeCell ref="E180:G180"/>
    <mergeCell ref="H180:K180"/>
    <mergeCell ref="L180:O180"/>
    <mergeCell ref="P180:S180"/>
    <mergeCell ref="C179:D187"/>
    <mergeCell ref="E179:G179"/>
    <mergeCell ref="H179:K179"/>
    <mergeCell ref="L179:O179"/>
    <mergeCell ref="E181:G181"/>
    <mergeCell ref="P178:S178"/>
    <mergeCell ref="C168:F168"/>
    <mergeCell ref="G168:J168"/>
    <mergeCell ref="C169:F169"/>
    <mergeCell ref="G169:J169"/>
    <mergeCell ref="C170:F170"/>
    <mergeCell ref="G170:J170"/>
    <mergeCell ref="C171:F171"/>
    <mergeCell ref="G171:J171"/>
    <mergeCell ref="C164:F164"/>
    <mergeCell ref="G164:J164"/>
    <mergeCell ref="K164:M164"/>
    <mergeCell ref="N164:Q164"/>
    <mergeCell ref="C165:F165"/>
    <mergeCell ref="G165:J165"/>
    <mergeCell ref="K165:M165"/>
    <mergeCell ref="N165:Q165"/>
    <mergeCell ref="C162:F162"/>
    <mergeCell ref="G162:J162"/>
    <mergeCell ref="K162:M162"/>
    <mergeCell ref="N162:Q162"/>
    <mergeCell ref="C163:F163"/>
    <mergeCell ref="G163:J163"/>
    <mergeCell ref="K163:M163"/>
    <mergeCell ref="N163:Q163"/>
    <mergeCell ref="U153:U154"/>
    <mergeCell ref="C161:F161"/>
    <mergeCell ref="G161:J161"/>
    <mergeCell ref="K161:M161"/>
    <mergeCell ref="N161:Q161"/>
    <mergeCell ref="C159:F160"/>
    <mergeCell ref="G159:Q159"/>
    <mergeCell ref="C153:E154"/>
    <mergeCell ref="F153:G154"/>
    <mergeCell ref="H153:H154"/>
    <mergeCell ref="J153:K154"/>
    <mergeCell ref="L153:L154"/>
    <mergeCell ref="M153:M154"/>
    <mergeCell ref="R153:S154"/>
    <mergeCell ref="P151:P152"/>
    <mergeCell ref="N153:O154"/>
    <mergeCell ref="Q151:Q152"/>
    <mergeCell ref="R151:S152"/>
    <mergeCell ref="G160:J160"/>
    <mergeCell ref="K160:M160"/>
    <mergeCell ref="N160:Q160"/>
    <mergeCell ref="R155:S155"/>
    <mergeCell ref="C155:E155"/>
    <mergeCell ref="F155:Q155"/>
    <mergeCell ref="C151:E152"/>
    <mergeCell ref="F151:G152"/>
    <mergeCell ref="H151:H152"/>
    <mergeCell ref="J151:K152"/>
    <mergeCell ref="L151:L152"/>
    <mergeCell ref="M151:M152"/>
    <mergeCell ref="P153:P154"/>
    <mergeCell ref="Q153:Q154"/>
    <mergeCell ref="R147:S148"/>
    <mergeCell ref="U151:U152"/>
    <mergeCell ref="N149:O150"/>
    <mergeCell ref="P149:P150"/>
    <mergeCell ref="Q149:Q150"/>
    <mergeCell ref="R149:S150"/>
    <mergeCell ref="U149:U150"/>
    <mergeCell ref="N151:O152"/>
    <mergeCell ref="U147:U148"/>
    <mergeCell ref="P147:P148"/>
    <mergeCell ref="C149:E150"/>
    <mergeCell ref="F149:G150"/>
    <mergeCell ref="H149:H150"/>
    <mergeCell ref="J149:K150"/>
    <mergeCell ref="L149:L150"/>
    <mergeCell ref="M149:M150"/>
    <mergeCell ref="Q147:Q148"/>
    <mergeCell ref="Q145:Q146"/>
    <mergeCell ref="R145:S146"/>
    <mergeCell ref="U145:U146"/>
    <mergeCell ref="C147:E148"/>
    <mergeCell ref="F147:G148"/>
    <mergeCell ref="H147:H148"/>
    <mergeCell ref="J147:K148"/>
    <mergeCell ref="L147:L148"/>
    <mergeCell ref="M147:M148"/>
    <mergeCell ref="N147:O148"/>
    <mergeCell ref="R143:S144"/>
    <mergeCell ref="U143:U144"/>
    <mergeCell ref="C145:E146"/>
    <mergeCell ref="F145:G146"/>
    <mergeCell ref="H145:H146"/>
    <mergeCell ref="J145:K146"/>
    <mergeCell ref="L145:L146"/>
    <mergeCell ref="M145:M146"/>
    <mergeCell ref="N145:O146"/>
    <mergeCell ref="P145:P146"/>
    <mergeCell ref="R142:S142"/>
    <mergeCell ref="C143:E144"/>
    <mergeCell ref="F143:G144"/>
    <mergeCell ref="H143:H144"/>
    <mergeCell ref="J143:K144"/>
    <mergeCell ref="L143:L144"/>
    <mergeCell ref="M143:M144"/>
    <mergeCell ref="N143:O144"/>
    <mergeCell ref="P143:P144"/>
    <mergeCell ref="Q143:Q144"/>
    <mergeCell ref="C142:E142"/>
    <mergeCell ref="F142:I142"/>
    <mergeCell ref="J142:K142"/>
    <mergeCell ref="N142:O142"/>
    <mergeCell ref="C138:E141"/>
    <mergeCell ref="F138:K141"/>
    <mergeCell ref="L138:Q138"/>
    <mergeCell ref="R138:S141"/>
    <mergeCell ref="L139:M139"/>
    <mergeCell ref="N139:P139"/>
    <mergeCell ref="Q139:Q140"/>
    <mergeCell ref="N140:O140"/>
    <mergeCell ref="N141:O141"/>
    <mergeCell ref="C130:E130"/>
    <mergeCell ref="C131:E131"/>
    <mergeCell ref="C93:I93"/>
    <mergeCell ref="J93:Q93"/>
    <mergeCell ref="R93:S93"/>
    <mergeCell ref="C91:I91"/>
    <mergeCell ref="J91:Q91"/>
    <mergeCell ref="R91:S91"/>
    <mergeCell ref="C92:I92"/>
    <mergeCell ref="J92:Q92"/>
    <mergeCell ref="R92:S92"/>
    <mergeCell ref="C89:I89"/>
    <mergeCell ref="J89:Q89"/>
    <mergeCell ref="R89:S89"/>
    <mergeCell ref="C90:I90"/>
    <mergeCell ref="J90:Q90"/>
    <mergeCell ref="R90:S90"/>
    <mergeCell ref="P87:Q88"/>
    <mergeCell ref="R87:S88"/>
    <mergeCell ref="N85:N86"/>
    <mergeCell ref="P85:Q86"/>
    <mergeCell ref="R83:S84"/>
    <mergeCell ref="C85:C88"/>
    <mergeCell ref="D85:F86"/>
    <mergeCell ref="G85:I86"/>
    <mergeCell ref="J85:M86"/>
    <mergeCell ref="R85:S86"/>
    <mergeCell ref="D87:F88"/>
    <mergeCell ref="G87:I88"/>
    <mergeCell ref="J87:M88"/>
    <mergeCell ref="N87:N88"/>
    <mergeCell ref="D83:I84"/>
    <mergeCell ref="J83:M84"/>
    <mergeCell ref="N83:N84"/>
    <mergeCell ref="P83:Q84"/>
    <mergeCell ref="D81:I81"/>
    <mergeCell ref="J81:Q81"/>
    <mergeCell ref="R81:S81"/>
    <mergeCell ref="D82:I82"/>
    <mergeCell ref="J82:Q82"/>
    <mergeCell ref="R82:S82"/>
    <mergeCell ref="R78:S78"/>
    <mergeCell ref="D80:I80"/>
    <mergeCell ref="J80:Q80"/>
    <mergeCell ref="R80:S80"/>
    <mergeCell ref="J79:Q79"/>
    <mergeCell ref="R79:S79"/>
    <mergeCell ref="P76:Q77"/>
    <mergeCell ref="R76:S77"/>
    <mergeCell ref="R73:S73"/>
    <mergeCell ref="C76:C84"/>
    <mergeCell ref="D76:I77"/>
    <mergeCell ref="J76:M77"/>
    <mergeCell ref="N76:N77"/>
    <mergeCell ref="D79:I79"/>
    <mergeCell ref="D78:I78"/>
    <mergeCell ref="J78:Q78"/>
    <mergeCell ref="R70:S71"/>
    <mergeCell ref="D72:I72"/>
    <mergeCell ref="J72:Q72"/>
    <mergeCell ref="R72:S72"/>
    <mergeCell ref="P74:Q75"/>
    <mergeCell ref="R74:S75"/>
    <mergeCell ref="D73:I73"/>
    <mergeCell ref="J73:Q73"/>
    <mergeCell ref="N74:N75"/>
    <mergeCell ref="D74:I75"/>
    <mergeCell ref="J74:M75"/>
    <mergeCell ref="P70:Q71"/>
    <mergeCell ref="D66:I67"/>
    <mergeCell ref="J66:M67"/>
    <mergeCell ref="N66:N67"/>
    <mergeCell ref="D70:I71"/>
    <mergeCell ref="J70:M71"/>
    <mergeCell ref="N70:N71"/>
    <mergeCell ref="R61:S61"/>
    <mergeCell ref="C62:C65"/>
    <mergeCell ref="Q66:Q67"/>
    <mergeCell ref="R66:S67"/>
    <mergeCell ref="D68:I69"/>
    <mergeCell ref="J68:M69"/>
    <mergeCell ref="N68:N69"/>
    <mergeCell ref="P68:Q69"/>
    <mergeCell ref="R68:S69"/>
    <mergeCell ref="C66:C75"/>
    <mergeCell ref="D63:I64"/>
    <mergeCell ref="D65:I65"/>
    <mergeCell ref="J65:Q65"/>
    <mergeCell ref="R65:S65"/>
    <mergeCell ref="S53:S54"/>
    <mergeCell ref="J63:M64"/>
    <mergeCell ref="N63:N64"/>
    <mergeCell ref="P63:Q64"/>
    <mergeCell ref="R63:S64"/>
    <mergeCell ref="C61:I61"/>
    <mergeCell ref="N50:O50"/>
    <mergeCell ref="Q50:R50"/>
    <mergeCell ref="D52:R52"/>
    <mergeCell ref="C53:C55"/>
    <mergeCell ref="D53:D54"/>
    <mergeCell ref="D62:I62"/>
    <mergeCell ref="J62:Q62"/>
    <mergeCell ref="R62:S62"/>
    <mergeCell ref="C56:C57"/>
    <mergeCell ref="J61:Q61"/>
    <mergeCell ref="K48:N48"/>
    <mergeCell ref="C35:C38"/>
    <mergeCell ref="D36:I36"/>
    <mergeCell ref="M36:Q36"/>
    <mergeCell ref="D37:I37"/>
    <mergeCell ref="L37:L38"/>
    <mergeCell ref="J35:J36"/>
    <mergeCell ref="K35:K36"/>
    <mergeCell ref="L35:L36"/>
    <mergeCell ref="M37:Q37"/>
    <mergeCell ref="D38:I38"/>
    <mergeCell ref="D27:R27"/>
    <mergeCell ref="J30:L30"/>
    <mergeCell ref="M35:Q35"/>
    <mergeCell ref="D35:I35"/>
    <mergeCell ref="J31:L31"/>
    <mergeCell ref="N33:O33"/>
    <mergeCell ref="Q33:R33"/>
    <mergeCell ref="M38:Q38"/>
    <mergeCell ref="J22:O22"/>
    <mergeCell ref="P22:Q22"/>
    <mergeCell ref="R22:S22"/>
    <mergeCell ref="D26:R26"/>
    <mergeCell ref="J23:Q23"/>
    <mergeCell ref="R23:S23"/>
    <mergeCell ref="R24:S24"/>
    <mergeCell ref="G22:H22"/>
    <mergeCell ref="G20:H20"/>
    <mergeCell ref="J20:Q20"/>
    <mergeCell ref="R20:S20"/>
    <mergeCell ref="G21:H21"/>
    <mergeCell ref="J21:Q21"/>
    <mergeCell ref="R21:S21"/>
    <mergeCell ref="R17:S17"/>
    <mergeCell ref="G18:H18"/>
    <mergeCell ref="J18:M18"/>
    <mergeCell ref="N18:Q18"/>
    <mergeCell ref="R18:S18"/>
    <mergeCell ref="G19:H19"/>
    <mergeCell ref="J19:M19"/>
    <mergeCell ref="N19:Q19"/>
    <mergeCell ref="R19:S19"/>
    <mergeCell ref="K15:L15"/>
    <mergeCell ref="M15:Q15"/>
    <mergeCell ref="G17:H17"/>
    <mergeCell ref="J17:K17"/>
    <mergeCell ref="M17:N17"/>
    <mergeCell ref="O17:P17"/>
    <mergeCell ref="F14:I14"/>
    <mergeCell ref="D7:E7"/>
    <mergeCell ref="F7:J7"/>
    <mergeCell ref="D11:E11"/>
    <mergeCell ref="F11:I11"/>
    <mergeCell ref="D12:E12"/>
    <mergeCell ref="F12:I12"/>
    <mergeCell ref="K7:L7"/>
    <mergeCell ref="M7:Q7"/>
    <mergeCell ref="D8:E8"/>
    <mergeCell ref="J8:J14"/>
    <mergeCell ref="D9:E9"/>
    <mergeCell ref="F9:G9"/>
    <mergeCell ref="D10:E10"/>
    <mergeCell ref="F10:G10"/>
    <mergeCell ref="D13:E14"/>
    <mergeCell ref="F13:I13"/>
    <mergeCell ref="D6:E6"/>
    <mergeCell ref="F6:H6"/>
    <mergeCell ref="I6:Q6"/>
    <mergeCell ref="E2:Q2"/>
    <mergeCell ref="D4:E4"/>
    <mergeCell ref="F4:Q4"/>
    <mergeCell ref="D5:E5"/>
    <mergeCell ref="F5:Q5"/>
  </mergeCells>
  <conditionalFormatting sqref="K48:N48">
    <cfRule type="expression" priority="3" dxfId="12" stopIfTrue="1">
      <formula>OR($G$46="",$Q$46="")</formula>
    </cfRule>
  </conditionalFormatting>
  <conditionalFormatting sqref="R35">
    <cfRule type="expression" priority="4" dxfId="3" stopIfTrue="1">
      <formula>ISTEXT($R$36)</formula>
    </cfRule>
  </conditionalFormatting>
  <conditionalFormatting sqref="R36">
    <cfRule type="expression" priority="5" dxfId="3" stopIfTrue="1">
      <formula>ISTEXT($R$35)</formula>
    </cfRule>
  </conditionalFormatting>
  <conditionalFormatting sqref="R37">
    <cfRule type="expression" priority="6" dxfId="3" stopIfTrue="1">
      <formula>ISTEXT($R$38)</formula>
    </cfRule>
  </conditionalFormatting>
  <conditionalFormatting sqref="R38">
    <cfRule type="expression" priority="7" dxfId="3" stopIfTrue="1">
      <formula>ISTEXT($R$37)</formula>
    </cfRule>
  </conditionalFormatting>
  <conditionalFormatting sqref="S53:S54">
    <cfRule type="expression" priority="8" dxfId="3" stopIfTrue="1">
      <formula>COUNTA($S$55:$S$58)&gt;0</formula>
    </cfRule>
  </conditionalFormatting>
  <conditionalFormatting sqref="S55">
    <cfRule type="expression" priority="9" dxfId="3" stopIfTrue="1">
      <formula>COUNTA($S$53,$S$56:$S$58)&gt;0</formula>
    </cfRule>
  </conditionalFormatting>
  <conditionalFormatting sqref="S56">
    <cfRule type="expression" priority="10" dxfId="3" stopIfTrue="1">
      <formula>COUNTA($S$53:$S$55,$S$57:$S$58)&gt;0</formula>
    </cfRule>
  </conditionalFormatting>
  <conditionalFormatting sqref="S57">
    <cfRule type="expression" priority="11" dxfId="3" stopIfTrue="1">
      <formula>COUNTA($S$53:$S$56,$S$58)&gt;0</formula>
    </cfRule>
  </conditionalFormatting>
  <conditionalFormatting sqref="S58">
    <cfRule type="expression" priority="12" dxfId="3" stopIfTrue="1">
      <formula>COUNTA($S$53:$S$57)&gt;0</formula>
    </cfRule>
  </conditionalFormatting>
  <conditionalFormatting sqref="R62:S89">
    <cfRule type="expression" priority="13" dxfId="22" stopIfTrue="1">
      <formula>ISNUMBER($R$90)</formula>
    </cfRule>
  </conditionalFormatting>
  <conditionalFormatting sqref="I6:Q6">
    <cfRule type="expression" priority="1" dxfId="23" stopIfTrue="1">
      <formula>$S$1="西暦"</formula>
    </cfRule>
    <cfRule type="expression" priority="2" dxfId="24" stopIfTrue="1">
      <formula>$S$1="和暦"</formula>
    </cfRule>
  </conditionalFormatting>
  <dataValidations count="12">
    <dataValidation type="list" allowBlank="1" showInputMessage="1" showErrorMessage="1" sqref="S58">
      <formula1>IF(COUNTA($S$53:$S$57)=0,$U$59,$U$51)</formula1>
    </dataValidation>
    <dataValidation type="list" allowBlank="1" showInputMessage="1" showErrorMessage="1" sqref="S57">
      <formula1>IF(COUNTA($S$53:$S$56,$S$58)=0,$U$59,$U$51)</formula1>
    </dataValidation>
    <dataValidation type="list" allowBlank="1" showInputMessage="1" showErrorMessage="1" sqref="S56">
      <formula1>IF(COUNTA($S$53:$S$55,$S$57:$S$58)=0,$U$59,$U$51)</formula1>
    </dataValidation>
    <dataValidation type="list" allowBlank="1" showInputMessage="1" showErrorMessage="1" sqref="S55">
      <formula1>IF(COUNTA($S$53,$S$56:$S$58)=0,$U$59,$U$51)</formula1>
    </dataValidation>
    <dataValidation type="list" allowBlank="1" showInputMessage="1" showErrorMessage="1" sqref="S53:S54">
      <formula1>IF(COUNTA($S$55:$S$58)=0,$U$59,$U$51)</formula1>
    </dataValidation>
    <dataValidation type="list" allowBlank="1" showInputMessage="1" showErrorMessage="1" sqref="R38">
      <formula1>IF($R$37="",$U$59,$U$46)</formula1>
    </dataValidation>
    <dataValidation type="list" allowBlank="1" showInputMessage="1" showErrorMessage="1" sqref="R37">
      <formula1>IF($R$38="",$U$59,$U$46)</formula1>
    </dataValidation>
    <dataValidation type="list" allowBlank="1" showInputMessage="1" showErrorMessage="1" sqref="R36">
      <formula1>IF($R$35="",$U$59,$U$46)</formula1>
    </dataValidation>
    <dataValidation type="list" allowBlank="1" showInputMessage="1" showErrorMessage="1" sqref="R35">
      <formula1>IF($R$36="",$U$59,$U$46)</formula1>
    </dataValidation>
    <dataValidation type="list" allowBlank="1" showInputMessage="1" showErrorMessage="1" sqref="J37:J38 J35 Q8:Q13">
      <formula1>"○"</formula1>
    </dataValidation>
    <dataValidation type="list" allowBlank="1" showErrorMessage="1" sqref="S1">
      <formula1>"和暦,西暦"</formula1>
    </dataValidation>
    <dataValidation type="list" allowBlank="1" showErrorMessage="1" sqref="K48:N48">
      <formula1>IF(OR($G$46="",$Q$46=""),$W$193:$W$195)</formula1>
    </dataValidation>
  </dataValidations>
  <printOptions/>
  <pageMargins left="0.7086614173228347" right="0" top="0.7874015748031497" bottom="0" header="0" footer="0.3937007874015748"/>
  <pageSetup horizontalDpi="600" verticalDpi="600" orientation="portrait" paperSize="9" scale="78" r:id="rId2"/>
  <headerFooter alignWithMargins="0">
    <oddFooter>&amp;C- &amp;P -</oddFooter>
  </headerFooter>
  <rowBreaks count="2" manualBreakCount="2">
    <brk id="28" max="255" man="1"/>
    <brk id="134"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Tojyo_Setubijimusyo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S.Tojyo</dc:creator>
  <cp:keywords/>
  <dc:description/>
  <cp:lastModifiedBy>k-jimu01</cp:lastModifiedBy>
  <cp:lastPrinted>2018-01-13T03:57:16Z</cp:lastPrinted>
  <dcterms:created xsi:type="dcterms:W3CDTF">2010-09-13T06:40:04Z</dcterms:created>
  <dcterms:modified xsi:type="dcterms:W3CDTF">2018-01-18T08:09:35Z</dcterms:modified>
  <cp:category/>
  <cp:version/>
  <cp:contentType/>
  <cp:contentStatus/>
</cp:coreProperties>
</file>